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1\WAV\"/>
    </mc:Choice>
  </mc:AlternateContent>
  <xr:revisionPtr revIDLastSave="0" documentId="13_ncr:1_{C8173113-6829-4B96-9758-26ECC27D47AF}" xr6:coauthVersionLast="47" xr6:coauthVersionMax="47" xr10:uidLastSave="{00000000-0000-0000-0000-000000000000}"/>
  <bookViews>
    <workbookView xWindow="-108" yWindow="-108" windowWidth="23256" windowHeight="12456" xr2:uid="{6E700E1B-5292-41A9-B522-1BD5216E0C46}"/>
  </bookViews>
  <sheets>
    <sheet name="Sheet1" sheetId="1" r:id="rId1"/>
  </sheets>
  <definedNames>
    <definedName name="A">Sheet1!$D$20</definedName>
    <definedName name="d">Sheet1!$N$14</definedName>
    <definedName name="Lw">Sheet1!$G$14</definedName>
    <definedName name="Q">Sheet1!$M$16</definedName>
    <definedName name="T">Sheet1!$C$28</definedName>
    <definedName name="V">Sheet1!$H$7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 s="1"/>
  <c r="B16" i="1"/>
  <c r="D16" i="1" s="1"/>
  <c r="B15" i="1"/>
  <c r="D15" i="1" s="1"/>
  <c r="B14" i="1"/>
  <c r="H7" i="1"/>
  <c r="M15" i="1"/>
  <c r="M16" i="1" s="1"/>
  <c r="K21" i="1" s="1"/>
  <c r="N14" i="1"/>
  <c r="D17" i="1"/>
  <c r="D18" i="1"/>
  <c r="D14" i="1"/>
  <c r="K24" i="1" l="1"/>
  <c r="N20" i="1"/>
  <c r="K22" i="1" l="1"/>
  <c r="C28" i="1"/>
</calcChain>
</file>

<file path=xl/sharedStrings.xml><?xml version="1.0" encoding="utf-8"?>
<sst xmlns="http://schemas.openxmlformats.org/spreadsheetml/2006/main" count="57" uniqueCount="44">
  <si>
    <t>Semi reverberant field</t>
  </si>
  <si>
    <t>Surface</t>
  </si>
  <si>
    <t>floor</t>
  </si>
  <si>
    <t>walls</t>
  </si>
  <si>
    <t>ceiling</t>
  </si>
  <si>
    <t>windows</t>
  </si>
  <si>
    <t>door</t>
  </si>
  <si>
    <t>Area (m2)</t>
  </si>
  <si>
    <t>Alpha</t>
  </si>
  <si>
    <t>A (m2)</t>
  </si>
  <si>
    <t>A tot</t>
  </si>
  <si>
    <t>m2</t>
  </si>
  <si>
    <t>Sound source</t>
  </si>
  <si>
    <t>Lw =</t>
  </si>
  <si>
    <t>dB</t>
  </si>
  <si>
    <t>xs =</t>
  </si>
  <si>
    <t>m</t>
  </si>
  <si>
    <t>ys =</t>
  </si>
  <si>
    <t>zs =</t>
  </si>
  <si>
    <t>Directrivity: cardioid towards x axis</t>
  </si>
  <si>
    <t>Receiver: omni</t>
  </si>
  <si>
    <t>xr =</t>
  </si>
  <si>
    <t>yr =</t>
  </si>
  <si>
    <t>zr =</t>
  </si>
  <si>
    <t>d = SQRT((xs-xr)^2+(ys-yr)^2+(zs-zr)^2) =</t>
  </si>
  <si>
    <t>Compute the semireverberant field</t>
  </si>
  <si>
    <t>rad</t>
  </si>
  <si>
    <t>alpha = atan((ys-yr)/(xr-xs))=</t>
  </si>
  <si>
    <t>Q = cos(0.5*alpha) =</t>
  </si>
  <si>
    <t>Semi-revernerant field</t>
  </si>
  <si>
    <t>Lp = Lw + 10*log10(Q/(4*pi*d^2))+4/A) =</t>
  </si>
  <si>
    <t>Lp.dir =</t>
  </si>
  <si>
    <t>Lp,rev =</t>
  </si>
  <si>
    <t>dcrit =</t>
  </si>
  <si>
    <t>Evaluation of the reverberation time</t>
  </si>
  <si>
    <t>Sabine's formula</t>
  </si>
  <si>
    <t>T60 = 0.16*V/A =</t>
  </si>
  <si>
    <t>Length =</t>
  </si>
  <si>
    <t>width =</t>
  </si>
  <si>
    <t>height =</t>
  </si>
  <si>
    <t>V =</t>
  </si>
  <si>
    <t>m3</t>
  </si>
  <si>
    <t>s</t>
  </si>
  <si>
    <t>Absorbers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</si>
</sst>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543560</xdr:colOff>
      <xdr:row>2</xdr:row>
      <xdr:rowOff>60960</xdr:rowOff>
    </xdr:from>
    <xdr:to>
      <xdr:col>5</xdr:col>
      <xdr:colOff>264160</xdr:colOff>
      <xdr:row>10</xdr:row>
      <xdr:rowOff>106680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F727E45-DCEB-4800-A998-1365598A04B9}"/>
            </a:ext>
          </a:extLst>
        </xdr:cNvPr>
        <xdr:cNvSpPr/>
      </xdr:nvSpPr>
      <xdr:spPr>
        <a:xfrm>
          <a:off x="543560" y="426720"/>
          <a:ext cx="2768600" cy="15087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497840</xdr:colOff>
      <xdr:row>7</xdr:row>
      <xdr:rowOff>15240</xdr:rowOff>
    </xdr:from>
    <xdr:to>
      <xdr:col>1</xdr:col>
      <xdr:colOff>599440</xdr:colOff>
      <xdr:row>7</xdr:row>
      <xdr:rowOff>106680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724124FF-0F7B-4F99-98CD-A2B590BBF6BA}"/>
            </a:ext>
          </a:extLst>
        </xdr:cNvPr>
        <xdr:cNvSpPr/>
      </xdr:nvSpPr>
      <xdr:spPr>
        <a:xfrm>
          <a:off x="1107440" y="1295400"/>
          <a:ext cx="101600" cy="91440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386080</xdr:colOff>
      <xdr:row>5</xdr:row>
      <xdr:rowOff>96520</xdr:rowOff>
    </xdr:from>
    <xdr:to>
      <xdr:col>2</xdr:col>
      <xdr:colOff>96520</xdr:colOff>
      <xdr:row>6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87C97AC-5968-421C-A75D-E0D5909E5D4A}"/>
            </a:ext>
          </a:extLst>
        </xdr:cNvPr>
        <xdr:cNvSpPr txBox="1"/>
      </xdr:nvSpPr>
      <xdr:spPr>
        <a:xfrm>
          <a:off x="995680" y="1010920"/>
          <a:ext cx="320040" cy="238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S</a:t>
          </a:r>
        </a:p>
      </xdr:txBody>
    </xdr:sp>
    <xdr:clientData/>
  </xdr:twoCellAnchor>
  <xdr:twoCellAnchor>
    <xdr:from>
      <xdr:col>2</xdr:col>
      <xdr:colOff>0</xdr:colOff>
      <xdr:row>7</xdr:row>
      <xdr:rowOff>66040</xdr:rowOff>
    </xdr:from>
    <xdr:to>
      <xdr:col>5</xdr:col>
      <xdr:colOff>116840</xdr:colOff>
      <xdr:row>7</xdr:row>
      <xdr:rowOff>81280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7B06A08-C3D1-4B80-AC81-8E29D8B5D9BE}"/>
            </a:ext>
          </a:extLst>
        </xdr:cNvPr>
        <xdr:cNvCxnSpPr/>
      </xdr:nvCxnSpPr>
      <xdr:spPr>
        <a:xfrm>
          <a:off x="1219200" y="1346200"/>
          <a:ext cx="1945640" cy="152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238760</xdr:colOff>
      <xdr:row>9</xdr:row>
      <xdr:rowOff>25400</xdr:rowOff>
    </xdr:from>
    <xdr:to>
      <xdr:col>4</xdr:col>
      <xdr:colOff>340360</xdr:colOff>
      <xdr:row>9</xdr:row>
      <xdr:rowOff>116840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CF40E8CB-B704-4BD9-AFB7-A8FF3FED8BCA}"/>
            </a:ext>
          </a:extLst>
        </xdr:cNvPr>
        <xdr:cNvSpPr/>
      </xdr:nvSpPr>
      <xdr:spPr>
        <a:xfrm>
          <a:off x="2677160" y="1671320"/>
          <a:ext cx="101600" cy="91440"/>
        </a:xfrm>
        <a:prstGeom prst="ellipse">
          <a:avLst/>
        </a:prstGeom>
        <a:solidFill>
          <a:srgbClr val="92D05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121920</xdr:colOff>
      <xdr:row>7</xdr:row>
      <xdr:rowOff>101600</xdr:rowOff>
    </xdr:from>
    <xdr:to>
      <xdr:col>4</xdr:col>
      <xdr:colOff>441960</xdr:colOff>
      <xdr:row>8</xdr:row>
      <xdr:rowOff>157480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CF0079B-7D01-4236-AAC4-C086B29AC58C}"/>
            </a:ext>
          </a:extLst>
        </xdr:cNvPr>
        <xdr:cNvSpPr txBox="1"/>
      </xdr:nvSpPr>
      <xdr:spPr>
        <a:xfrm>
          <a:off x="2560320" y="1381760"/>
          <a:ext cx="320040" cy="238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R</a:t>
          </a:r>
        </a:p>
      </xdr:txBody>
    </xdr:sp>
    <xdr:clientData/>
  </xdr:twoCellAnchor>
  <xdr:twoCellAnchor>
    <xdr:from>
      <xdr:col>1</xdr:col>
      <xdr:colOff>584561</xdr:colOff>
      <xdr:row>7</xdr:row>
      <xdr:rowOff>93289</xdr:rowOff>
    </xdr:from>
    <xdr:to>
      <xdr:col>4</xdr:col>
      <xdr:colOff>213360</xdr:colOff>
      <xdr:row>9</xdr:row>
      <xdr:rowOff>71120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6F928E2-3337-46FB-964F-5DCB52FF55FD}"/>
            </a:ext>
          </a:extLst>
        </xdr:cNvPr>
        <xdr:cNvCxnSpPr>
          <a:stCxn id="3" idx="5"/>
        </xdr:cNvCxnSpPr>
      </xdr:nvCxnSpPr>
      <xdr:spPr>
        <a:xfrm>
          <a:off x="1194161" y="1373449"/>
          <a:ext cx="1457599" cy="34359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492760</xdr:colOff>
      <xdr:row>7</xdr:row>
      <xdr:rowOff>30480</xdr:rowOff>
    </xdr:from>
    <xdr:to>
      <xdr:col>3</xdr:col>
      <xdr:colOff>203200</xdr:colOff>
      <xdr:row>8</xdr:row>
      <xdr:rowOff>86360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5A2AA6-78E5-4E14-B66E-04C8FDC71D43}"/>
            </a:ext>
          </a:extLst>
        </xdr:cNvPr>
        <xdr:cNvSpPr txBox="1"/>
      </xdr:nvSpPr>
      <xdr:spPr>
        <a:xfrm>
          <a:off x="1711960" y="1310640"/>
          <a:ext cx="320040" cy="238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l-GR" sz="1100">
              <a:solidFill>
                <a:srgbClr val="FF0000"/>
              </a:solidFill>
            </a:rPr>
            <a:t>α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9D55-424D-4B2C-8F77-BA7E4D30B5DA}">
  <dimension ref="A1:O28"/>
  <sheetViews>
    <sheetView tabSelected="1" topLeftCell="A13" zoomScale="150" zoomScaleNormal="150" workbookViewId="0">
      <selection activeCell="C28" sqref="C28"/>
    </sheetView>
  </sheetViews>
  <sheetFormatPr defaultRowHeight="14.4" x14ac:dyDescent="0.3"/>
  <sheetData>
    <row r="1" spans="1:15" x14ac:dyDescent="0.3">
      <c r="A1" s="1" t="s">
        <v>0</v>
      </c>
    </row>
    <row r="4" spans="1:15" x14ac:dyDescent="0.3">
      <c r="G4" t="s">
        <v>37</v>
      </c>
      <c r="H4">
        <v>12</v>
      </c>
      <c r="I4" t="s">
        <v>16</v>
      </c>
    </row>
    <row r="5" spans="1:15" x14ac:dyDescent="0.3">
      <c r="G5" t="s">
        <v>38</v>
      </c>
      <c r="H5">
        <v>8</v>
      </c>
      <c r="I5" t="s">
        <v>16</v>
      </c>
    </row>
    <row r="6" spans="1:15" x14ac:dyDescent="0.3">
      <c r="G6" t="s">
        <v>39</v>
      </c>
      <c r="H6">
        <v>5</v>
      </c>
      <c r="I6" t="s">
        <v>16</v>
      </c>
    </row>
    <row r="7" spans="1:15" x14ac:dyDescent="0.3">
      <c r="G7" t="s">
        <v>40</v>
      </c>
      <c r="H7">
        <f>H4*H5*H6</f>
        <v>480</v>
      </c>
      <c r="I7" t="s">
        <v>41</v>
      </c>
    </row>
    <row r="13" spans="1:15" x14ac:dyDescent="0.3">
      <c r="A13" t="s">
        <v>1</v>
      </c>
      <c r="B13" t="s">
        <v>7</v>
      </c>
      <c r="C13" t="s">
        <v>8</v>
      </c>
      <c r="D13" t="s">
        <v>9</v>
      </c>
      <c r="F13" t="s">
        <v>12</v>
      </c>
      <c r="J13" t="s">
        <v>25</v>
      </c>
    </row>
    <row r="14" spans="1:15" x14ac:dyDescent="0.3">
      <c r="A14" t="s">
        <v>2</v>
      </c>
      <c r="B14">
        <f>H4*H5</f>
        <v>96</v>
      </c>
      <c r="C14">
        <v>0.05</v>
      </c>
      <c r="D14">
        <f>B14*C14</f>
        <v>4.8000000000000007</v>
      </c>
      <c r="F14" t="s">
        <v>13</v>
      </c>
      <c r="G14">
        <v>100</v>
      </c>
      <c r="H14" t="s">
        <v>14</v>
      </c>
      <c r="J14" t="s">
        <v>24</v>
      </c>
      <c r="N14">
        <f>SQRT((G15-G21)^2+(G16-G22)^2+(G17-G23)^2)</f>
        <v>6.324555320336759</v>
      </c>
      <c r="O14" t="s">
        <v>16</v>
      </c>
    </row>
    <row r="15" spans="1:15" x14ac:dyDescent="0.3">
      <c r="A15" t="s">
        <v>3</v>
      </c>
      <c r="B15">
        <f>2*(H4+H5)*H6</f>
        <v>200</v>
      </c>
      <c r="C15">
        <v>0.08</v>
      </c>
      <c r="D15">
        <f t="shared" ref="D15:D19" si="0">B15*C15</f>
        <v>16</v>
      </c>
      <c r="F15" t="s">
        <v>15</v>
      </c>
      <c r="G15">
        <v>2</v>
      </c>
      <c r="H15" t="s">
        <v>16</v>
      </c>
      <c r="J15" t="s">
        <v>27</v>
      </c>
      <c r="M15">
        <f>ATAN2((G21-G15),(G16-G22))</f>
        <v>0.32175055439664219</v>
      </c>
      <c r="N15" t="s">
        <v>26</v>
      </c>
    </row>
    <row r="16" spans="1:15" x14ac:dyDescent="0.3">
      <c r="A16" t="s">
        <v>4</v>
      </c>
      <c r="B16">
        <f>B14</f>
        <v>96</v>
      </c>
      <c r="C16">
        <v>0.6</v>
      </c>
      <c r="D16">
        <f t="shared" si="0"/>
        <v>57.599999999999994</v>
      </c>
      <c r="F16" t="s">
        <v>17</v>
      </c>
      <c r="G16">
        <v>3</v>
      </c>
      <c r="H16" t="s">
        <v>16</v>
      </c>
      <c r="J16" t="s">
        <v>28</v>
      </c>
      <c r="M16">
        <f>COS(0.5*M15)</f>
        <v>0.98708745763749672</v>
      </c>
    </row>
    <row r="17" spans="1:15" x14ac:dyDescent="0.3">
      <c r="A17" t="s">
        <v>6</v>
      </c>
      <c r="B17">
        <v>2</v>
      </c>
      <c r="C17">
        <v>0.3</v>
      </c>
      <c r="D17">
        <f t="shared" si="0"/>
        <v>0.6</v>
      </c>
      <c r="F17" t="s">
        <v>18</v>
      </c>
      <c r="G17">
        <v>1.5</v>
      </c>
      <c r="H17" t="s">
        <v>16</v>
      </c>
    </row>
    <row r="18" spans="1:15" x14ac:dyDescent="0.3">
      <c r="A18" t="s">
        <v>5</v>
      </c>
      <c r="B18">
        <v>6</v>
      </c>
      <c r="C18">
        <v>0.03</v>
      </c>
      <c r="D18">
        <f t="shared" si="0"/>
        <v>0.18</v>
      </c>
      <c r="F18" t="s">
        <v>19</v>
      </c>
    </row>
    <row r="19" spans="1:15" x14ac:dyDescent="0.3">
      <c r="A19" t="s">
        <v>43</v>
      </c>
      <c r="B19">
        <v>20</v>
      </c>
      <c r="C19">
        <v>0.8</v>
      </c>
      <c r="D19">
        <f t="shared" si="0"/>
        <v>16</v>
      </c>
      <c r="J19" t="s">
        <v>29</v>
      </c>
    </row>
    <row r="20" spans="1:15" x14ac:dyDescent="0.3">
      <c r="A20" t="s">
        <v>10</v>
      </c>
      <c r="D20">
        <f>SUM(D14:D19)</f>
        <v>95.179999999999993</v>
      </c>
      <c r="E20" t="s">
        <v>11</v>
      </c>
      <c r="F20" t="s">
        <v>20</v>
      </c>
      <c r="J20" t="s">
        <v>30</v>
      </c>
      <c r="N20" s="3">
        <f>Lw+10*LOG10(Q/(4*PI()*d^2)+4/A)</f>
        <v>86.433478778582923</v>
      </c>
      <c r="O20" s="2" t="s">
        <v>14</v>
      </c>
    </row>
    <row r="21" spans="1:15" x14ac:dyDescent="0.3">
      <c r="F21" t="s">
        <v>21</v>
      </c>
      <c r="G21">
        <v>8</v>
      </c>
      <c r="H21" t="s">
        <v>16</v>
      </c>
      <c r="J21" t="s">
        <v>31</v>
      </c>
      <c r="K21">
        <f>Lw+10*LOG10(Q/(4*PI()*d^2))</f>
        <v>72.930857782584468</v>
      </c>
      <c r="L21" t="s">
        <v>14</v>
      </c>
    </row>
    <row r="22" spans="1:15" x14ac:dyDescent="0.3">
      <c r="F22" t="s">
        <v>22</v>
      </c>
      <c r="G22">
        <v>1</v>
      </c>
      <c r="H22" t="s">
        <v>16</v>
      </c>
      <c r="J22" t="s">
        <v>32</v>
      </c>
      <c r="K22">
        <f>Lw+10*LOG10(4/A)</f>
        <v>86.235142908652236</v>
      </c>
      <c r="L22" t="s">
        <v>14</v>
      </c>
    </row>
    <row r="23" spans="1:15" x14ac:dyDescent="0.3">
      <c r="F23" t="s">
        <v>23</v>
      </c>
      <c r="G23">
        <v>1.5</v>
      </c>
      <c r="H23" t="s">
        <v>16</v>
      </c>
    </row>
    <row r="24" spans="1:15" x14ac:dyDescent="0.3">
      <c r="J24" t="s">
        <v>33</v>
      </c>
      <c r="K24">
        <f>SQRT(Q*A/(16*PI()))</f>
        <v>1.3671486544370965</v>
      </c>
      <c r="L24" t="s">
        <v>16</v>
      </c>
    </row>
    <row r="26" spans="1:15" x14ac:dyDescent="0.3">
      <c r="A26" t="s">
        <v>34</v>
      </c>
    </row>
    <row r="27" spans="1:15" x14ac:dyDescent="0.3">
      <c r="A27" t="s">
        <v>35</v>
      </c>
    </row>
    <row r="28" spans="1:15" x14ac:dyDescent="0.3">
      <c r="A28" t="s">
        <v>36</v>
      </c>
      <c r="C28">
        <f>0.16*V/A</f>
        <v>0.80689220424458918</v>
      </c>
      <c r="D28" t="s">
        <v>42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A</vt:lpstr>
      <vt:lpstr>d</vt:lpstr>
      <vt:lpstr>Lw</vt:lpstr>
      <vt:lpstr>Q</vt:lpstr>
      <vt:lpstr>T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2021-10-18T07:15:57Z</dcterms:created>
  <dcterms:modified xsi:type="dcterms:W3CDTF">2021-10-18T08:28:47Z</dcterms:modified>
</cp:coreProperties>
</file>