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2\WAV-2022\"/>
    </mc:Choice>
  </mc:AlternateContent>
  <xr:revisionPtr revIDLastSave="0" documentId="13_ncr:1_{6551EBA1-4DEC-4D45-856A-75C8CA2F6E06}" xr6:coauthVersionLast="47" xr6:coauthVersionMax="47" xr10:uidLastSave="{00000000-0000-0000-0000-000000000000}"/>
  <bookViews>
    <workbookView xWindow="888" yWindow="-108" windowWidth="22260" windowHeight="13176" activeTab="1" xr2:uid="{29CF66A4-C144-45FD-8F30-2165D1E65974}"/>
  </bookViews>
  <sheets>
    <sheet name="Past Year 5th test" sheetId="1" r:id="rId1"/>
    <sheet name="Past Exams" sheetId="2" r:id="rId2"/>
  </sheets>
  <definedNames>
    <definedName name="Az">'Past Year 5th test'!$H$5</definedName>
    <definedName name="c0">'Past Year 5th test'!$B$32</definedName>
    <definedName name="D">'Past Exams'!$G$16</definedName>
    <definedName name="d_1">'Past Year 5th test'!$J$41</definedName>
    <definedName name="d_2">'Past Year 5th test'!$J$42</definedName>
    <definedName name="D0">'Past Exams'!$B$22</definedName>
    <definedName name="Deltad">'Past Year 5th test'!$J$43</definedName>
    <definedName name="Deltax">'Past Year 5th test'!$C$33</definedName>
    <definedName name="EDL">'Past Exams'!$D$20</definedName>
    <definedName name="El">'Past Year 5th test'!$H$6</definedName>
    <definedName name="I">'Past Exams'!$C$9</definedName>
    <definedName name="I0">'Past Exams'!$G$11</definedName>
    <definedName name="Lw">'Past Year 5th test'!$H$48</definedName>
    <definedName name="p">'Past Exams'!$D$5</definedName>
    <definedName name="p0">'Past Exams'!$B$7</definedName>
    <definedName name="PVL">'Past Exams'!$E$3</definedName>
    <definedName name="SIL">'Past Exams'!$H$9</definedName>
    <definedName name="SPL">'Past Exams'!$B$3</definedName>
    <definedName name="v">'Past Exams'!$H$5</definedName>
    <definedName name="v0">'Past Exams'!$G$7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L13" i="2"/>
  <c r="H5" i="2"/>
  <c r="D5" i="2"/>
  <c r="G16" i="2" s="1"/>
  <c r="D20" i="2" s="1"/>
  <c r="H51" i="1"/>
  <c r="H50" i="1"/>
  <c r="H49" i="1"/>
  <c r="J43" i="1"/>
  <c r="J44" i="1" s="1"/>
  <c r="J45" i="1" s="1"/>
  <c r="C34" i="1"/>
  <c r="D36" i="1" s="1"/>
  <c r="H7" i="1"/>
  <c r="H10" i="1"/>
  <c r="H6" i="1"/>
  <c r="H5" i="1"/>
  <c r="H9" i="1" s="1"/>
  <c r="C9" i="2" l="1"/>
  <c r="H9" i="2" s="1"/>
  <c r="C26" i="2"/>
  <c r="E34" i="1"/>
  <c r="H8" i="1"/>
  <c r="N8" i="1" s="1"/>
</calcChain>
</file>

<file path=xl/sharedStrings.xml><?xml version="1.0" encoding="utf-8"?>
<sst xmlns="http://schemas.openxmlformats.org/spreadsheetml/2006/main" count="101" uniqueCount="80">
  <si>
    <t>An Ambisonics microphone is recording a sound source located at an azimuth of 30+2*F degrees from front. Compute the level difference between channels X and Y.</t>
  </si>
  <si>
    <t>Problem 5</t>
  </si>
  <si>
    <t>x</t>
  </si>
  <si>
    <t>y</t>
  </si>
  <si>
    <t>30°</t>
  </si>
  <si>
    <t>Azimut =</t>
  </si>
  <si>
    <t>degrees</t>
  </si>
  <si>
    <t>radians</t>
  </si>
  <si>
    <t>Elevation =</t>
  </si>
  <si>
    <t>S</t>
  </si>
  <si>
    <t>Y = s*sin(az)*cos(el)</t>
  </si>
  <si>
    <t>Z = s*sin(el)</t>
  </si>
  <si>
    <t>W = s</t>
  </si>
  <si>
    <t>s = 1</t>
  </si>
  <si>
    <t>X = s*cos(az)*cos(el) =</t>
  </si>
  <si>
    <t>DeltaL,XY = Lx-Ly = 20*log10(X/Y) =</t>
  </si>
  <si>
    <t>dB</t>
  </si>
  <si>
    <t>Y</t>
  </si>
  <si>
    <t>Problem 6</t>
  </si>
  <si>
    <r>
      <t>A microphone is placed 20+E cm in front of a reflecting wall. The sound is impinging on the microphone perpendicularly to the wall surface, and bounces back to the microphone, causing a nasty comb filtering effect. Compute the frequency of the first notch.</t>
    </r>
    <r>
      <rPr>
        <sz val="11"/>
        <color rgb="FF000000"/>
        <rFont val="Calibri"/>
        <family val="2"/>
        <scheme val="minor"/>
      </rPr>
      <t xml:space="preserve"> </t>
    </r>
  </si>
  <si>
    <t>mic</t>
  </si>
  <si>
    <t>20 cm</t>
  </si>
  <si>
    <t>m</t>
  </si>
  <si>
    <t>Source</t>
  </si>
  <si>
    <t>Mirror source</t>
  </si>
  <si>
    <t xml:space="preserve">d1 </t>
  </si>
  <si>
    <t xml:space="preserve">d2 </t>
  </si>
  <si>
    <t>Delta tau = Deltax/c =</t>
  </si>
  <si>
    <t>m/s</t>
  </si>
  <si>
    <t>c0 =</t>
  </si>
  <si>
    <t>ms</t>
  </si>
  <si>
    <t>samples at 48 kHz</t>
  </si>
  <si>
    <t>In auidition, f =</t>
  </si>
  <si>
    <t>Hz</t>
  </si>
  <si>
    <t>fnotch = 1/(2*DeltaTau) =</t>
  </si>
  <si>
    <t>Delta x = d2-d1 =</t>
  </si>
  <si>
    <t>Problem 7</t>
  </si>
  <si>
    <t xml:space="preserve">The sound system of a car has two speakers, and must be optimized for the driver. The distances of the two loudspeakers from the center of the driver's head are: rleft = 0.4+F/20 m, rright = 0.8 +E/25 m. Compute the delay to be applied to the left channel for aligning temporally the two signals. </t>
  </si>
  <si>
    <t>Left</t>
  </si>
  <si>
    <t>Right</t>
  </si>
  <si>
    <t>Listener</t>
  </si>
  <si>
    <t>d1</t>
  </si>
  <si>
    <t>d2</t>
  </si>
  <si>
    <t>d_1 =</t>
  </si>
  <si>
    <t>d_2 =</t>
  </si>
  <si>
    <t>Deltad =</t>
  </si>
  <si>
    <t>Delta Tau = Deltad/c0 =</t>
  </si>
  <si>
    <t>s</t>
  </si>
  <si>
    <t>Problem 8</t>
  </si>
  <si>
    <t>SPL  = Lw -11 -20*log10(d)</t>
  </si>
  <si>
    <t>Lw =</t>
  </si>
  <si>
    <t>SPL_1 =</t>
  </si>
  <si>
    <t>SPL_2 =</t>
  </si>
  <si>
    <t>DeltaL =</t>
  </si>
  <si>
    <t>delay fopr channel Left</t>
  </si>
  <si>
    <t>Gain reduction for channel Left</t>
  </si>
  <si>
    <t>Compute gain reduction for channel Left</t>
  </si>
  <si>
    <t>3) Exercise (tolerance +/- 0.5 dB)</t>
  </si>
  <si>
    <t>SPL =</t>
  </si>
  <si>
    <t>PVL =</t>
  </si>
  <si>
    <t>p = p0*10^(SPL/20) =</t>
  </si>
  <si>
    <t>p0 =</t>
  </si>
  <si>
    <t>Pa</t>
  </si>
  <si>
    <t>v = v0*10^(PVL/20) =</t>
  </si>
  <si>
    <t>v0 =</t>
  </si>
  <si>
    <t>I = p*v*cos(theta) =</t>
  </si>
  <si>
    <r>
      <t xml:space="preserve">An intensimetric measurement is performed, and the following values are found: Sound Pressure Level is equal to 80+F dB, Particle Velocity Level is equal to 80+E dB, and there is </t>
    </r>
    <r>
      <rPr>
        <sz val="10"/>
        <color rgb="FFFF0000"/>
        <rFont val="Arial"/>
        <family val="2"/>
      </rPr>
      <t>no phase shift</t>
    </r>
    <r>
      <rPr>
        <sz val="10"/>
        <color theme="1"/>
        <rFont val="Arial"/>
        <family val="2"/>
      </rPr>
      <t xml:space="preserve"> between pressure and velocity. Compute the Sound Intensity Level, the Energy Density Level and the Reactivity Index (RI=Ld-Li)</t>
    </r>
  </si>
  <si>
    <t>W/m2</t>
  </si>
  <si>
    <t>I0 =</t>
  </si>
  <si>
    <t>SIL = 10*log10(I/I0) =</t>
  </si>
  <si>
    <t>Compute Energy Density</t>
  </si>
  <si>
    <t>=</t>
  </si>
  <si>
    <t>J/m3</t>
  </si>
  <si>
    <t>EDL = 10*log10(D/D0) =</t>
  </si>
  <si>
    <t>D0 =</t>
  </si>
  <si>
    <t>Z0 = p0/v0 =</t>
  </si>
  <si>
    <t>rayls</t>
  </si>
  <si>
    <t>Z = rho*c =</t>
  </si>
  <si>
    <t>Copèute the rectivity index</t>
  </si>
  <si>
    <t>RI = I/(D*c0)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</si>
</sst>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/>
    <xf numFmtId="11" fontId="0" fillId="0" borderId="0" xfId="0" applyNumberFormat="1"/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435429</xdr:colOff>
      <xdr:row>5</xdr:row>
      <xdr:rowOff>76200</xdr:rowOff>
    </xdr:from>
    <xdr:to>
      <xdr:col>1</xdr:col>
      <xdr:colOff>549729</xdr:colOff>
      <xdr:row>5</xdr:row>
      <xdr:rowOff>174172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997C3C1-7214-7371-6C3E-6DD12BFEAC08}"/>
            </a:ext>
          </a:extLst>
        </xdr:cNvPr>
        <xdr:cNvSpPr/>
      </xdr:nvSpPr>
      <xdr:spPr>
        <a:xfrm>
          <a:off x="1045029" y="1001486"/>
          <a:ext cx="114300" cy="979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10886</xdr:colOff>
      <xdr:row>4</xdr:row>
      <xdr:rowOff>141514</xdr:rowOff>
    </xdr:from>
    <xdr:to>
      <xdr:col>3</xdr:col>
      <xdr:colOff>16329</xdr:colOff>
      <xdr:row>14</xdr:row>
      <xdr:rowOff>10886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A7BBB4D-DBF1-CF57-0087-9BE50539C54A}"/>
            </a:ext>
          </a:extLst>
        </xdr:cNvPr>
        <xdr:cNvCxnSpPr/>
      </xdr:nvCxnSpPr>
      <xdr:spPr>
        <a:xfrm flipH="1" flipV="1">
          <a:off x="1839686" y="881743"/>
          <a:ext cx="5443" cy="17199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321129</xdr:colOff>
      <xdr:row>13</xdr:row>
      <xdr:rowOff>179614</xdr:rowOff>
    </xdr:from>
    <xdr:to>
      <xdr:col>3</xdr:col>
      <xdr:colOff>5443</xdr:colOff>
      <xdr:row>14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2D50C57-F4A0-3717-B76A-9BBDC101DAC6}"/>
            </a:ext>
          </a:extLst>
        </xdr:cNvPr>
        <xdr:cNvCxnSpPr/>
      </xdr:nvCxnSpPr>
      <xdr:spPr>
        <a:xfrm flipH="1" flipV="1">
          <a:off x="321129" y="2585357"/>
          <a:ext cx="1513114" cy="54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555171</xdr:colOff>
      <xdr:row>13</xdr:row>
      <xdr:rowOff>43543</xdr:rowOff>
    </xdr:from>
    <xdr:to>
      <xdr:col>3</xdr:col>
      <xdr:colOff>103414</xdr:colOff>
      <xdr:row>14</xdr:row>
      <xdr:rowOff>157843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97846443-CBDE-31D7-3B2F-5E0AE01F2AB6}"/>
            </a:ext>
          </a:extLst>
        </xdr:cNvPr>
        <xdr:cNvSpPr/>
      </xdr:nvSpPr>
      <xdr:spPr>
        <a:xfrm>
          <a:off x="1774371" y="2449286"/>
          <a:ext cx="157843" cy="29935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582385</xdr:colOff>
      <xdr:row>12</xdr:row>
      <xdr:rowOff>136071</xdr:rowOff>
    </xdr:from>
    <xdr:to>
      <xdr:col>3</xdr:col>
      <xdr:colOff>65314</xdr:colOff>
      <xdr:row>13</xdr:row>
      <xdr:rowOff>87086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486A8A5A-23B8-D107-C1E0-508746902C93}"/>
            </a:ext>
          </a:extLst>
        </xdr:cNvPr>
        <xdr:cNvSpPr/>
      </xdr:nvSpPr>
      <xdr:spPr>
        <a:xfrm>
          <a:off x="1801585" y="2356757"/>
          <a:ext cx="92529" cy="136072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500743</xdr:colOff>
      <xdr:row>13</xdr:row>
      <xdr:rowOff>174172</xdr:rowOff>
    </xdr:from>
    <xdr:to>
      <xdr:col>2</xdr:col>
      <xdr:colOff>566057</xdr:colOff>
      <xdr:row>14</xdr:row>
      <xdr:rowOff>103415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18D84521-F292-D7AA-1EDA-DABAC08F89E4}"/>
            </a:ext>
          </a:extLst>
        </xdr:cNvPr>
        <xdr:cNvSpPr/>
      </xdr:nvSpPr>
      <xdr:spPr>
        <a:xfrm>
          <a:off x="1719943" y="2579915"/>
          <a:ext cx="65314" cy="11430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81643</xdr:colOff>
      <xdr:row>14</xdr:row>
      <xdr:rowOff>0</xdr:rowOff>
    </xdr:from>
    <xdr:to>
      <xdr:col>3</xdr:col>
      <xdr:colOff>146957</xdr:colOff>
      <xdr:row>14</xdr:row>
      <xdr:rowOff>114300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6D8304EF-14B8-4459-96E7-EEB3B3B25EA9}"/>
            </a:ext>
          </a:extLst>
        </xdr:cNvPr>
        <xdr:cNvSpPr/>
      </xdr:nvSpPr>
      <xdr:spPr>
        <a:xfrm>
          <a:off x="1910443" y="2590800"/>
          <a:ext cx="65314" cy="11430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500743</xdr:colOff>
      <xdr:row>6</xdr:row>
      <xdr:rowOff>32657</xdr:rowOff>
    </xdr:from>
    <xdr:to>
      <xdr:col>2</xdr:col>
      <xdr:colOff>578287</xdr:colOff>
      <xdr:row>13</xdr:row>
      <xdr:rowOff>87383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D71018A-5AC5-D204-FCD6-540CE85E1666}"/>
            </a:ext>
          </a:extLst>
        </xdr:cNvPr>
        <xdr:cNvCxnSpPr>
          <a:stCxn id="7" idx="1"/>
        </xdr:cNvCxnSpPr>
      </xdr:nvCxnSpPr>
      <xdr:spPr>
        <a:xfrm flipH="1" flipV="1">
          <a:off x="1110343" y="1143000"/>
          <a:ext cx="687144" cy="13501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125185</xdr:colOff>
      <xdr:row>15</xdr:row>
      <xdr:rowOff>152400</xdr:rowOff>
    </xdr:from>
    <xdr:to>
      <xdr:col>2</xdr:col>
      <xdr:colOff>593271</xdr:colOff>
      <xdr:row>18</xdr:row>
      <xdr:rowOff>59870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5934FFE2-B4A8-C170-0435-628A9634BBEC}"/>
            </a:ext>
          </a:extLst>
        </xdr:cNvPr>
        <xdr:cNvSpPr/>
      </xdr:nvSpPr>
      <xdr:spPr>
        <a:xfrm>
          <a:off x="1344385" y="2928257"/>
          <a:ext cx="468086" cy="462642"/>
        </a:xfrm>
        <a:prstGeom prst="ellips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0</xdr:colOff>
      <xdr:row>15</xdr:row>
      <xdr:rowOff>157843</xdr:rowOff>
    </xdr:from>
    <xdr:to>
      <xdr:col>3</xdr:col>
      <xdr:colOff>468086</xdr:colOff>
      <xdr:row>18</xdr:row>
      <xdr:rowOff>65313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5E7E6E19-83BA-40D3-B36B-825E093EF156}"/>
            </a:ext>
          </a:extLst>
        </xdr:cNvPr>
        <xdr:cNvSpPr/>
      </xdr:nvSpPr>
      <xdr:spPr>
        <a:xfrm>
          <a:off x="1828800" y="2933700"/>
          <a:ext cx="468086" cy="462642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234043</xdr:colOff>
      <xdr:row>16</xdr:row>
      <xdr:rowOff>59872</xdr:rowOff>
    </xdr:from>
    <xdr:to>
      <xdr:col>2</xdr:col>
      <xdr:colOff>511629</xdr:colOff>
      <xdr:row>17</xdr:row>
      <xdr:rowOff>141515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14099FB-C2E5-DFC1-24C1-E11062EFF880}"/>
            </a:ext>
          </a:extLst>
        </xdr:cNvPr>
        <xdr:cNvSpPr txBox="1"/>
      </xdr:nvSpPr>
      <xdr:spPr>
        <a:xfrm>
          <a:off x="1453243" y="3020786"/>
          <a:ext cx="277586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+</a:t>
          </a:r>
        </a:p>
      </xdr:txBody>
    </xdr:sp>
    <xdr:clientData/>
  </xdr:twoCellAnchor>
  <xdr:twoCellAnchor>
    <xdr:from>
      <xdr:col>3</xdr:col>
      <xdr:colOff>97971</xdr:colOff>
      <xdr:row>16</xdr:row>
      <xdr:rowOff>54429</xdr:rowOff>
    </xdr:from>
    <xdr:to>
      <xdr:col>3</xdr:col>
      <xdr:colOff>375557</xdr:colOff>
      <xdr:row>17</xdr:row>
      <xdr:rowOff>136072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4E76BDC-EBD9-4531-A05B-5B2AAFA75009}"/>
            </a:ext>
          </a:extLst>
        </xdr:cNvPr>
        <xdr:cNvSpPr txBox="1"/>
      </xdr:nvSpPr>
      <xdr:spPr>
        <a:xfrm>
          <a:off x="1926771" y="3015343"/>
          <a:ext cx="277586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-</a:t>
          </a:r>
        </a:p>
      </xdr:txBody>
    </xdr:sp>
    <xdr:clientData/>
  </xdr:twoCellAnchor>
  <xdr:twoCellAnchor>
    <xdr:from>
      <xdr:col>1</xdr:col>
      <xdr:colOff>440871</xdr:colOff>
      <xdr:row>25</xdr:row>
      <xdr:rowOff>89807</xdr:rowOff>
    </xdr:from>
    <xdr:to>
      <xdr:col>2</xdr:col>
      <xdr:colOff>176894</xdr:colOff>
      <xdr:row>27</xdr:row>
      <xdr:rowOff>122464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CBB73ADA-C03B-A582-A175-0F4BC83A1E28}"/>
            </a:ext>
          </a:extLst>
        </xdr:cNvPr>
        <xdr:cNvGrpSpPr/>
      </xdr:nvGrpSpPr>
      <xdr:grpSpPr>
        <a:xfrm>
          <a:off x="1143000" y="4944836"/>
          <a:ext cx="345623" cy="402771"/>
          <a:chOff x="1050471" y="4944836"/>
          <a:chExt cx="345623" cy="402771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A51016BE-47CB-C828-FD18-9B92D50EC8ED}"/>
              </a:ext>
            </a:extLst>
          </xdr:cNvPr>
          <xdr:cNvSpPr/>
        </xdr:nvSpPr>
        <xdr:spPr>
          <a:xfrm>
            <a:off x="1050471" y="5072743"/>
            <a:ext cx="141515" cy="157843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9" name="Isosceles Triangle 18">
            <a:extLst>
              <a:ext uri="{FF2B5EF4-FFF2-40B4-BE49-F238E27FC236}">
                <a16:creationId xmlns:a16="http://schemas.microsoft.com/office/drawing/2014/main" id="{677C9B40-17C9-A841-2181-850C9C670218}"/>
              </a:ext>
            </a:extLst>
          </xdr:cNvPr>
          <xdr:cNvSpPr/>
        </xdr:nvSpPr>
        <xdr:spPr>
          <a:xfrm rot="16200000">
            <a:off x="1028701" y="4980214"/>
            <a:ext cx="402771" cy="332015"/>
          </a:xfrm>
          <a:prstGeom prst="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5</xdr:col>
      <xdr:colOff>489857</xdr:colOff>
      <xdr:row>22</xdr:row>
      <xdr:rowOff>38100</xdr:rowOff>
    </xdr:from>
    <xdr:to>
      <xdr:col>5</xdr:col>
      <xdr:colOff>593271</xdr:colOff>
      <xdr:row>31</xdr:row>
      <xdr:rowOff>59872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BAEC831-66FB-6FC3-F028-E8963DE8E168}"/>
            </a:ext>
          </a:extLst>
        </xdr:cNvPr>
        <xdr:cNvSpPr/>
      </xdr:nvSpPr>
      <xdr:spPr>
        <a:xfrm>
          <a:off x="3537857" y="4337957"/>
          <a:ext cx="103414" cy="16872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26</xdr:row>
      <xdr:rowOff>32657</xdr:rowOff>
    </xdr:from>
    <xdr:to>
      <xdr:col>5</xdr:col>
      <xdr:colOff>125186</xdr:colOff>
      <xdr:row>26</xdr:row>
      <xdr:rowOff>163285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E66B3DA-A80C-C504-C393-B73BE87D26B9}"/>
            </a:ext>
          </a:extLst>
        </xdr:cNvPr>
        <xdr:cNvSpPr/>
      </xdr:nvSpPr>
      <xdr:spPr>
        <a:xfrm>
          <a:off x="3048000" y="5072743"/>
          <a:ext cx="125186" cy="1306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487137</xdr:colOff>
      <xdr:row>26</xdr:row>
      <xdr:rowOff>10885</xdr:rowOff>
    </xdr:from>
    <xdr:to>
      <xdr:col>10</xdr:col>
      <xdr:colOff>19052</xdr:colOff>
      <xdr:row>26</xdr:row>
      <xdr:rowOff>168728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148BF9C-88C2-3954-DDFC-126011A22562}"/>
            </a:ext>
          </a:extLst>
        </xdr:cNvPr>
        <xdr:cNvSpPr/>
      </xdr:nvSpPr>
      <xdr:spPr>
        <a:xfrm flipH="1">
          <a:off x="6066066" y="5050971"/>
          <a:ext cx="141515" cy="1578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283029</xdr:colOff>
      <xdr:row>25</xdr:row>
      <xdr:rowOff>68035</xdr:rowOff>
    </xdr:from>
    <xdr:to>
      <xdr:col>10</xdr:col>
      <xdr:colOff>5444</xdr:colOff>
      <xdr:row>27</xdr:row>
      <xdr:rowOff>100692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FB47DE3E-763C-654D-7A27-ECEE28540DE2}"/>
            </a:ext>
          </a:extLst>
        </xdr:cNvPr>
        <xdr:cNvSpPr/>
      </xdr:nvSpPr>
      <xdr:spPr>
        <a:xfrm rot="5400000" flipH="1">
          <a:off x="5826580" y="4958442"/>
          <a:ext cx="402771" cy="332015"/>
        </a:xfrm>
        <a:prstGeom prst="triangl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70757</xdr:colOff>
      <xdr:row>25</xdr:row>
      <xdr:rowOff>87085</xdr:rowOff>
    </xdr:from>
    <xdr:to>
      <xdr:col>5</xdr:col>
      <xdr:colOff>484414</xdr:colOff>
      <xdr:row>25</xdr:row>
      <xdr:rowOff>87085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E0DB8BCC-3D2A-4A37-3F1E-8F1ED693A2DB}"/>
            </a:ext>
          </a:extLst>
        </xdr:cNvPr>
        <xdr:cNvCxnSpPr/>
      </xdr:nvCxnSpPr>
      <xdr:spPr>
        <a:xfrm flipH="1">
          <a:off x="3118757" y="4942114"/>
          <a:ext cx="413657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176894</xdr:colOff>
      <xdr:row>26</xdr:row>
      <xdr:rowOff>97971</xdr:rowOff>
    </xdr:from>
    <xdr:to>
      <xdr:col>5</xdr:col>
      <xdr:colOff>0</xdr:colOff>
      <xdr:row>26</xdr:row>
      <xdr:rowOff>106135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AA90B2A5-72CE-4138-71F1-2A835BABC4EA}"/>
            </a:ext>
          </a:extLst>
        </xdr:cNvPr>
        <xdr:cNvCxnSpPr>
          <a:stCxn id="19" idx="3"/>
          <a:endCxn id="21" idx="2"/>
        </xdr:cNvCxnSpPr>
      </xdr:nvCxnSpPr>
      <xdr:spPr>
        <a:xfrm flipV="1">
          <a:off x="1488623" y="5138057"/>
          <a:ext cx="1651906" cy="81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125186</xdr:colOff>
      <xdr:row>26</xdr:row>
      <xdr:rowOff>84363</xdr:rowOff>
    </xdr:from>
    <xdr:to>
      <xdr:col>9</xdr:col>
      <xdr:colOff>283029</xdr:colOff>
      <xdr:row>26</xdr:row>
      <xdr:rowOff>97971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32F33EEF-CCB3-6F86-C23B-D59AD07A15A3}"/>
            </a:ext>
          </a:extLst>
        </xdr:cNvPr>
        <xdr:cNvCxnSpPr>
          <a:stCxn id="25" idx="3"/>
          <a:endCxn id="21" idx="6"/>
        </xdr:cNvCxnSpPr>
      </xdr:nvCxnSpPr>
      <xdr:spPr>
        <a:xfrm flipH="1">
          <a:off x="3265715" y="5124449"/>
          <a:ext cx="2596243" cy="1360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179614</xdr:colOff>
      <xdr:row>40</xdr:row>
      <xdr:rowOff>48986</xdr:rowOff>
    </xdr:from>
    <xdr:to>
      <xdr:col>0</xdr:col>
      <xdr:colOff>625929</xdr:colOff>
      <xdr:row>42</xdr:row>
      <xdr:rowOff>65314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E3DDA10B-21EB-3F98-93F1-49CF62700EDE}"/>
            </a:ext>
          </a:extLst>
        </xdr:cNvPr>
        <xdr:cNvSpPr/>
      </xdr:nvSpPr>
      <xdr:spPr>
        <a:xfrm>
          <a:off x="179614" y="8147957"/>
          <a:ext cx="446315" cy="38644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5442</xdr:colOff>
      <xdr:row>40</xdr:row>
      <xdr:rowOff>59872</xdr:rowOff>
    </xdr:from>
    <xdr:to>
      <xdr:col>5</xdr:col>
      <xdr:colOff>451757</xdr:colOff>
      <xdr:row>42</xdr:row>
      <xdr:rowOff>76200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680B3369-35C1-4C7D-B60F-EB6D89ED5F1B}"/>
            </a:ext>
          </a:extLst>
        </xdr:cNvPr>
        <xdr:cNvSpPr/>
      </xdr:nvSpPr>
      <xdr:spPr>
        <a:xfrm>
          <a:off x="3145971" y="8158843"/>
          <a:ext cx="446315" cy="38644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511628</xdr:colOff>
      <xdr:row>45</xdr:row>
      <xdr:rowOff>174172</xdr:rowOff>
    </xdr:from>
    <xdr:to>
      <xdr:col>2</xdr:col>
      <xdr:colOff>114300</xdr:colOff>
      <xdr:row>47</xdr:row>
      <xdr:rowOff>103415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BC7E0F6-1EE4-512E-47C6-D1D172B54CC1}"/>
            </a:ext>
          </a:extLst>
        </xdr:cNvPr>
        <xdr:cNvSpPr/>
      </xdr:nvSpPr>
      <xdr:spPr>
        <a:xfrm>
          <a:off x="1213757" y="9198429"/>
          <a:ext cx="212272" cy="29935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291193</xdr:colOff>
      <xdr:row>41</xdr:row>
      <xdr:rowOff>57150</xdr:rowOff>
    </xdr:from>
    <xdr:to>
      <xdr:col>1</xdr:col>
      <xdr:colOff>489857</xdr:colOff>
      <xdr:row>46</xdr:row>
      <xdr:rowOff>38100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56DFCE56-3EAB-F13B-7845-BFFB8C7F36FF}"/>
            </a:ext>
          </a:extLst>
        </xdr:cNvPr>
        <xdr:cNvCxnSpPr>
          <a:stCxn id="32" idx="1"/>
        </xdr:cNvCxnSpPr>
      </xdr:nvCxnSpPr>
      <xdr:spPr>
        <a:xfrm>
          <a:off x="291193" y="8341179"/>
          <a:ext cx="900793" cy="9062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83213</xdr:colOff>
      <xdr:row>41</xdr:row>
      <xdr:rowOff>155121</xdr:rowOff>
    </xdr:from>
    <xdr:to>
      <xdr:col>5</xdr:col>
      <xdr:colOff>231321</xdr:colOff>
      <xdr:row>46</xdr:row>
      <xdr:rowOff>32955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5FEC351C-DC82-43F7-965A-DFFE938CF9C4}"/>
            </a:ext>
          </a:extLst>
        </xdr:cNvPr>
        <xdr:cNvCxnSpPr>
          <a:endCxn id="34" idx="7"/>
        </xdr:cNvCxnSpPr>
      </xdr:nvCxnSpPr>
      <xdr:spPr>
        <a:xfrm flipH="1">
          <a:off x="1394942" y="8439150"/>
          <a:ext cx="1976908" cy="8031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70339</xdr:colOff>
          <xdr:row>13</xdr:row>
          <xdr:rowOff>58616</xdr:rowOff>
        </xdr:from>
        <xdr:to>
          <xdr:col>5</xdr:col>
          <xdr:colOff>260839</xdr:colOff>
          <xdr:row>17</xdr:row>
          <xdr:rowOff>165296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6E9C62F4-0E0C-BF31-ADA2-D1160AC31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1CE0-1070-4937-90DB-5DE2D273C9DE}">
  <dimension ref="A1:O52"/>
  <sheetViews>
    <sheetView topLeftCell="A22" zoomScale="140" zoomScaleNormal="140" workbookViewId="0">
      <selection activeCell="B33" sqref="B33"/>
    </sheetView>
  </sheetViews>
  <sheetFormatPr defaultRowHeight="14.4" x14ac:dyDescent="0.3"/>
  <cols>
    <col min="1" max="1" width="10.21875" customWidth="1"/>
  </cols>
  <sheetData>
    <row r="1" spans="1:15" x14ac:dyDescent="0.3">
      <c r="A1" t="s">
        <v>1</v>
      </c>
    </row>
    <row r="2" spans="1:15" x14ac:dyDescent="0.3">
      <c r="A2" s="1" t="s">
        <v>0</v>
      </c>
    </row>
    <row r="5" spans="1:15" x14ac:dyDescent="0.3">
      <c r="E5" t="s">
        <v>5</v>
      </c>
      <c r="F5">
        <v>-30</v>
      </c>
      <c r="G5" t="s">
        <v>6</v>
      </c>
      <c r="H5">
        <f>F5/180*PI()</f>
        <v>-0.52359877559829882</v>
      </c>
      <c r="I5" t="s">
        <v>7</v>
      </c>
    </row>
    <row r="6" spans="1:15" x14ac:dyDescent="0.3">
      <c r="B6" s="2" t="s">
        <v>9</v>
      </c>
      <c r="D6" t="s">
        <v>2</v>
      </c>
      <c r="E6" t="s">
        <v>8</v>
      </c>
      <c r="F6">
        <v>0</v>
      </c>
      <c r="G6" t="s">
        <v>6</v>
      </c>
      <c r="H6">
        <f>F6/180*PI()</f>
        <v>0</v>
      </c>
      <c r="I6" t="s">
        <v>7</v>
      </c>
    </row>
    <row r="7" spans="1:15" x14ac:dyDescent="0.3">
      <c r="E7" t="s">
        <v>12</v>
      </c>
      <c r="H7">
        <f>1</f>
        <v>1</v>
      </c>
    </row>
    <row r="8" spans="1:15" x14ac:dyDescent="0.3">
      <c r="E8" t="s">
        <v>14</v>
      </c>
      <c r="H8">
        <f>COS(Az)*COS(El)</f>
        <v>0.86602540378443871</v>
      </c>
      <c r="J8" t="s">
        <v>15</v>
      </c>
      <c r="N8">
        <f>20*LOG10(ABS(H8/H9))</f>
        <v>4.771212547196626</v>
      </c>
      <c r="O8" t="s">
        <v>16</v>
      </c>
    </row>
    <row r="9" spans="1:15" x14ac:dyDescent="0.3">
      <c r="C9" s="2" t="s">
        <v>4</v>
      </c>
      <c r="E9" t="s">
        <v>10</v>
      </c>
      <c r="H9">
        <f>SIN(Az)*COS(El)</f>
        <v>-0.49999999999999994</v>
      </c>
    </row>
    <row r="10" spans="1:15" x14ac:dyDescent="0.3">
      <c r="E10" t="s">
        <v>11</v>
      </c>
      <c r="H10">
        <f>SIN(El)</f>
        <v>0</v>
      </c>
    </row>
    <row r="12" spans="1:15" x14ac:dyDescent="0.3">
      <c r="E12" t="s">
        <v>13</v>
      </c>
    </row>
    <row r="15" spans="1:15" x14ac:dyDescent="0.3">
      <c r="A15" s="2" t="s">
        <v>3</v>
      </c>
    </row>
    <row r="17" spans="1:13" x14ac:dyDescent="0.3">
      <c r="E17" t="s">
        <v>17</v>
      </c>
    </row>
    <row r="21" spans="1:13" x14ac:dyDescent="0.3">
      <c r="A21" t="s">
        <v>18</v>
      </c>
    </row>
    <row r="22" spans="1:13" ht="32.4" customHeight="1" x14ac:dyDescent="0.3">
      <c r="A22" s="3" t="s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5" spans="1:13" x14ac:dyDescent="0.3">
      <c r="C25" t="s">
        <v>23</v>
      </c>
      <c r="F25" s="2" t="s">
        <v>21</v>
      </c>
      <c r="J25" t="s">
        <v>24</v>
      </c>
    </row>
    <row r="27" spans="1:13" x14ac:dyDescent="0.3">
      <c r="D27" t="s">
        <v>25</v>
      </c>
      <c r="H27" t="s">
        <v>26</v>
      </c>
    </row>
    <row r="28" spans="1:13" x14ac:dyDescent="0.3">
      <c r="F28" t="s">
        <v>20</v>
      </c>
    </row>
    <row r="32" spans="1:13" x14ac:dyDescent="0.3">
      <c r="A32" t="s">
        <v>29</v>
      </c>
      <c r="B32">
        <v>333.34</v>
      </c>
      <c r="C32" t="s">
        <v>28</v>
      </c>
    </row>
    <row r="33" spans="1:13" x14ac:dyDescent="0.3">
      <c r="A33" t="s">
        <v>35</v>
      </c>
      <c r="C33">
        <v>0.4</v>
      </c>
      <c r="D33" t="s">
        <v>22</v>
      </c>
    </row>
    <row r="34" spans="1:13" x14ac:dyDescent="0.3">
      <c r="A34" t="s">
        <v>27</v>
      </c>
      <c r="C34">
        <f>Deltax/c0*1000</f>
        <v>1.1999760004799906</v>
      </c>
      <c r="D34" t="s">
        <v>30</v>
      </c>
      <c r="E34">
        <f>C34*48</f>
        <v>57.598848023039551</v>
      </c>
      <c r="F34" t="s">
        <v>31</v>
      </c>
    </row>
    <row r="35" spans="1:13" x14ac:dyDescent="0.3">
      <c r="A35" t="s">
        <v>32</v>
      </c>
      <c r="C35">
        <v>433.5</v>
      </c>
      <c r="D35" t="s">
        <v>33</v>
      </c>
    </row>
    <row r="36" spans="1:13" x14ac:dyDescent="0.3">
      <c r="A36" t="s">
        <v>34</v>
      </c>
      <c r="D36">
        <f>1/(2*C34/1000)</f>
        <v>416.67499999999995</v>
      </c>
      <c r="E36" t="s">
        <v>33</v>
      </c>
    </row>
    <row r="38" spans="1:13" x14ac:dyDescent="0.3">
      <c r="A38" t="s">
        <v>36</v>
      </c>
    </row>
    <row r="39" spans="1:13" ht="51.6" customHeight="1" x14ac:dyDescent="0.3">
      <c r="A39" s="3" t="s"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1" spans="1:13" x14ac:dyDescent="0.3">
      <c r="I41" t="s">
        <v>43</v>
      </c>
      <c r="J41">
        <v>0.4</v>
      </c>
      <c r="K41" t="s">
        <v>22</v>
      </c>
    </row>
    <row r="42" spans="1:13" x14ac:dyDescent="0.3">
      <c r="B42" t="s">
        <v>38</v>
      </c>
      <c r="E42" s="5" t="s">
        <v>39</v>
      </c>
      <c r="I42" t="s">
        <v>44</v>
      </c>
      <c r="J42">
        <v>0.8</v>
      </c>
      <c r="K42" t="s">
        <v>22</v>
      </c>
    </row>
    <row r="43" spans="1:13" x14ac:dyDescent="0.3">
      <c r="I43" t="s">
        <v>45</v>
      </c>
      <c r="J43">
        <f>d_2-d_1</f>
        <v>0.4</v>
      </c>
      <c r="K43" t="s">
        <v>22</v>
      </c>
    </row>
    <row r="44" spans="1:13" x14ac:dyDescent="0.3">
      <c r="B44" t="s">
        <v>41</v>
      </c>
      <c r="D44" s="5" t="s">
        <v>42</v>
      </c>
      <c r="G44" t="s">
        <v>46</v>
      </c>
      <c r="J44">
        <f>Deltad/c0</f>
        <v>1.1999760004799906E-3</v>
      </c>
      <c r="K44" t="s">
        <v>47</v>
      </c>
    </row>
    <row r="45" spans="1:13" x14ac:dyDescent="0.3">
      <c r="J45">
        <f>J44*1000</f>
        <v>1.1999760004799906</v>
      </c>
      <c r="K45" t="s">
        <v>30</v>
      </c>
      <c r="L45" t="s">
        <v>54</v>
      </c>
    </row>
    <row r="47" spans="1:13" x14ac:dyDescent="0.3">
      <c r="G47" t="s">
        <v>49</v>
      </c>
    </row>
    <row r="48" spans="1:13" x14ac:dyDescent="0.3">
      <c r="G48" t="s">
        <v>50</v>
      </c>
      <c r="H48">
        <v>100</v>
      </c>
      <c r="I48" t="s">
        <v>16</v>
      </c>
    </row>
    <row r="49" spans="1:10" x14ac:dyDescent="0.3">
      <c r="B49" t="s">
        <v>40</v>
      </c>
      <c r="G49" t="s">
        <v>51</v>
      </c>
      <c r="H49">
        <f>Lw-11-20*LOG10(d_1)</f>
        <v>96.95880017344075</v>
      </c>
      <c r="I49" t="s">
        <v>16</v>
      </c>
    </row>
    <row r="50" spans="1:10" x14ac:dyDescent="0.3">
      <c r="G50" t="s">
        <v>52</v>
      </c>
      <c r="H50">
        <f>Lw-11-20*LOG10(d_2)</f>
        <v>90.938200260161125</v>
      </c>
      <c r="I50" t="s">
        <v>16</v>
      </c>
    </row>
    <row r="51" spans="1:10" x14ac:dyDescent="0.3">
      <c r="A51" t="s">
        <v>48</v>
      </c>
      <c r="G51" t="s">
        <v>53</v>
      </c>
      <c r="H51">
        <f>H49-H50</f>
        <v>6.0205999132796251</v>
      </c>
      <c r="I51" t="s">
        <v>16</v>
      </c>
      <c r="J51" t="s">
        <v>55</v>
      </c>
    </row>
    <row r="52" spans="1:10" x14ac:dyDescent="0.3">
      <c r="A52" t="s">
        <v>56</v>
      </c>
    </row>
  </sheetData>
  <mergeCells count="2">
    <mergeCell ref="A22:M22"/>
    <mergeCell ref="A39:M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3C36-061B-4941-B953-44F945807EC4}">
  <dimension ref="A1:M26"/>
  <sheetViews>
    <sheetView tabSelected="1" topLeftCell="A6" zoomScale="130" zoomScaleNormal="130" workbookViewId="0">
      <selection activeCell="A28" sqref="A28"/>
    </sheetView>
  </sheetViews>
  <sheetFormatPr defaultRowHeight="14.4" x14ac:dyDescent="0.3"/>
  <cols>
    <col min="7" max="7" width="12.109375" bestFit="1" customWidth="1"/>
  </cols>
  <sheetData>
    <row r="1" spans="1:13" x14ac:dyDescent="0.3">
      <c r="A1" s="6" t="s">
        <v>57</v>
      </c>
    </row>
    <row r="2" spans="1:13" ht="40.799999999999997" customHeight="1" x14ac:dyDescent="0.3">
      <c r="A2" s="8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x14ac:dyDescent="0.3">
      <c r="A3" s="7" t="s">
        <v>58</v>
      </c>
      <c r="B3">
        <v>81</v>
      </c>
      <c r="C3" t="s">
        <v>16</v>
      </c>
      <c r="D3" t="s">
        <v>59</v>
      </c>
      <c r="E3">
        <v>85</v>
      </c>
      <c r="F3" t="s">
        <v>16</v>
      </c>
    </row>
    <row r="4" spans="1:13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x14ac:dyDescent="0.3">
      <c r="A5" t="s">
        <v>60</v>
      </c>
      <c r="D5">
        <f>p0*10^(SPL/20)</f>
        <v>0.2244036908603928</v>
      </c>
      <c r="E5" t="s">
        <v>62</v>
      </c>
      <c r="F5" t="s">
        <v>63</v>
      </c>
      <c r="H5">
        <f>v0*10^(PVL/20)</f>
        <v>8.891397050194617E-4</v>
      </c>
      <c r="I5" t="s">
        <v>28</v>
      </c>
    </row>
    <row r="7" spans="1:13" x14ac:dyDescent="0.3">
      <c r="A7" t="s">
        <v>61</v>
      </c>
      <c r="B7" s="10">
        <v>2.0000000000000002E-5</v>
      </c>
      <c r="C7" t="s">
        <v>62</v>
      </c>
      <c r="F7" t="s">
        <v>64</v>
      </c>
      <c r="G7" s="10">
        <v>4.9999999999999998E-8</v>
      </c>
      <c r="H7" t="s">
        <v>28</v>
      </c>
    </row>
    <row r="9" spans="1:13" x14ac:dyDescent="0.3">
      <c r="A9" t="s">
        <v>65</v>
      </c>
      <c r="C9">
        <f>p*v</f>
        <v>1.9952623149688812E-4</v>
      </c>
      <c r="D9" t="s">
        <v>67</v>
      </c>
      <c r="F9" t="s">
        <v>69</v>
      </c>
      <c r="H9">
        <f>10*LOG10(I/I0)</f>
        <v>83</v>
      </c>
      <c r="I9" t="s">
        <v>16</v>
      </c>
    </row>
    <row r="11" spans="1:13" x14ac:dyDescent="0.3">
      <c r="F11" t="s">
        <v>68</v>
      </c>
      <c r="G11" s="10">
        <v>9.9999999999999998E-13</v>
      </c>
      <c r="H11" t="s">
        <v>67</v>
      </c>
    </row>
    <row r="13" spans="1:13" x14ac:dyDescent="0.3">
      <c r="A13" t="s">
        <v>70</v>
      </c>
      <c r="J13" t="s">
        <v>75</v>
      </c>
      <c r="L13">
        <f>p0/v0</f>
        <v>400.00000000000006</v>
      </c>
      <c r="M13" t="s">
        <v>76</v>
      </c>
    </row>
    <row r="14" spans="1:13" x14ac:dyDescent="0.3">
      <c r="J14" t="s">
        <v>77</v>
      </c>
      <c r="L14">
        <f>1.2*c0</f>
        <v>400.00799999999998</v>
      </c>
      <c r="M14" t="s">
        <v>76</v>
      </c>
    </row>
    <row r="16" spans="1:13" x14ac:dyDescent="0.3">
      <c r="F16" s="11" t="s">
        <v>71</v>
      </c>
      <c r="G16">
        <f>1/2*(1.2*v^2+p^2/(1.2*c0^2))</f>
        <v>6.6317290746851228E-7</v>
      </c>
      <c r="H16" t="s">
        <v>72</v>
      </c>
    </row>
    <row r="20" spans="1:5" x14ac:dyDescent="0.3">
      <c r="A20" t="s">
        <v>73</v>
      </c>
      <c r="D20">
        <f>10*LOG10(D/D0)</f>
        <v>83.445055209991779</v>
      </c>
      <c r="E20" t="s">
        <v>16</v>
      </c>
    </row>
    <row r="22" spans="1:5" x14ac:dyDescent="0.3">
      <c r="A22" t="s">
        <v>74</v>
      </c>
      <c r="B22" s="10">
        <v>2.9999999999999998E-15</v>
      </c>
      <c r="C22" t="s">
        <v>72</v>
      </c>
    </row>
    <row r="24" spans="1:5" x14ac:dyDescent="0.3">
      <c r="A24" t="s">
        <v>78</v>
      </c>
    </row>
    <row r="26" spans="1:5" x14ac:dyDescent="0.3">
      <c r="A26" t="s">
        <v>79</v>
      </c>
      <c r="C26">
        <f>I/(D*c0)</f>
        <v>0.90258018145082541</v>
      </c>
    </row>
  </sheetData>
  <mergeCells count="1">
    <mergeCell ref="A2:L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55" r:id="rId3">
          <objectPr defaultSize="0" r:id="rId4">
            <anchor moveWithCells="1">
              <from>
                <xdr:col>0</xdr:col>
                <xdr:colOff>68580</xdr:colOff>
                <xdr:row>13</xdr:row>
                <xdr:rowOff>60960</xdr:rowOff>
              </from>
              <to>
                <xdr:col>5</xdr:col>
                <xdr:colOff>259080</xdr:colOff>
                <xdr:row>17</xdr:row>
                <xdr:rowOff>167640</xdr:rowOff>
              </to>
            </anchor>
          </objectPr>
        </oleObject>
      </mc:Choice>
      <mc:Fallback>
        <oleObject shapeId="205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Past Year 5th test</vt:lpstr>
      <vt:lpstr>Past Exams</vt:lpstr>
      <vt:lpstr>Az</vt:lpstr>
      <vt:lpstr>c0</vt:lpstr>
      <vt:lpstr>D</vt:lpstr>
      <vt:lpstr>d_1</vt:lpstr>
      <vt:lpstr>d_2</vt:lpstr>
      <vt:lpstr>D0</vt:lpstr>
      <vt:lpstr>Deltad</vt:lpstr>
      <vt:lpstr>Deltax</vt:lpstr>
      <vt:lpstr>EDL</vt:lpstr>
      <vt:lpstr>El</vt:lpstr>
      <vt:lpstr>I</vt:lpstr>
      <vt:lpstr>I0</vt:lpstr>
      <vt:lpstr>Lw</vt:lpstr>
      <vt:lpstr>p</vt:lpstr>
      <vt:lpstr>p0</vt:lpstr>
      <vt:lpstr>PVL</vt:lpstr>
      <vt:lpstr>SIL</vt:lpstr>
      <vt:lpstr>SPL</vt:lpstr>
      <vt:lpstr>v</vt:lpstr>
      <vt:lpstr>v0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2022-12-13T08:20:06Z</dcterms:created>
  <dcterms:modified xsi:type="dcterms:W3CDTF">2022-12-13T09:30:27Z</dcterms:modified>
</cp:coreProperties>
</file>