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4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arina\Corsi\Applied-Acoustics\2017\"/>
    </mc:Choice>
  </mc:AlternateContent>
  <bookViews>
    <workbookView xWindow="1044" yWindow="0" windowWidth="14316" windowHeight="9108" activeTab="3"/>
  </bookViews>
  <sheets>
    <sheet name="Profile" sheetId="1" r:id="rId1"/>
    <sheet name="SEL" sheetId="2" r:id="rId2"/>
    <sheet name="Lep" sheetId="3" r:id="rId3"/>
    <sheet name="SEL multi" sheetId="4" r:id="rId4"/>
  </sheets>
  <definedNames>
    <definedName name="Leq">Profile!$H$6</definedName>
    <definedName name="Lw">Profile!$H$2</definedName>
    <definedName name="rr">Profile!$H$3</definedName>
    <definedName name="v">Profile!$H$5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19" i="4" s="1"/>
  <c r="D20" i="4" s="1"/>
  <c r="D21" i="4" s="1"/>
  <c r="D17" i="4"/>
  <c r="B16" i="3"/>
  <c r="D15" i="3"/>
  <c r="B14" i="3"/>
  <c r="A12" i="3"/>
  <c r="D19" i="2"/>
  <c r="D18" i="2"/>
  <c r="D17" i="2"/>
  <c r="F4" i="2"/>
  <c r="D14" i="2"/>
  <c r="D13" i="2"/>
  <c r="D12" i="2"/>
  <c r="H11" i="1"/>
  <c r="H7" i="1"/>
  <c r="H6" i="1"/>
  <c r="D12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15" i="1"/>
  <c r="H5" i="1"/>
  <c r="B244" i="1" s="1"/>
  <c r="C244" i="1" s="1"/>
  <c r="B176" i="1" l="1"/>
  <c r="C176" i="1" s="1"/>
  <c r="B48" i="1"/>
  <c r="C48" i="1" s="1"/>
  <c r="B62" i="1"/>
  <c r="C62" i="1" s="1"/>
  <c r="B163" i="1"/>
  <c r="C163" i="1" s="1"/>
  <c r="B78" i="1"/>
  <c r="C78" i="1" s="1"/>
  <c r="B190" i="1"/>
  <c r="C190" i="1" s="1"/>
  <c r="B19" i="1"/>
  <c r="C19" i="1" s="1"/>
  <c r="B134" i="1"/>
  <c r="C134" i="1" s="1"/>
  <c r="B248" i="1"/>
  <c r="C248" i="1" s="1"/>
  <c r="B35" i="1"/>
  <c r="C35" i="1" s="1"/>
  <c r="B147" i="1"/>
  <c r="C147" i="1" s="1"/>
  <c r="B91" i="1"/>
  <c r="C91" i="1" s="1"/>
  <c r="B206" i="1"/>
  <c r="C206" i="1" s="1"/>
  <c r="B104" i="1"/>
  <c r="C104" i="1" s="1"/>
  <c r="B219" i="1"/>
  <c r="C219" i="1" s="1"/>
  <c r="B120" i="1"/>
  <c r="C120" i="1" s="1"/>
  <c r="B232" i="1"/>
  <c r="C232" i="1" s="1"/>
  <c r="B23" i="1"/>
  <c r="C23" i="1" s="1"/>
  <c r="B50" i="1"/>
  <c r="C50" i="1" s="1"/>
  <c r="B92" i="1"/>
  <c r="C92" i="1" s="1"/>
  <c r="B122" i="1"/>
  <c r="C122" i="1" s="1"/>
  <c r="B151" i="1"/>
  <c r="C151" i="1" s="1"/>
  <c r="B178" i="1"/>
  <c r="C178" i="1" s="1"/>
  <c r="B207" i="1"/>
  <c r="C207" i="1" s="1"/>
  <c r="B236" i="1"/>
  <c r="C236" i="1" s="1"/>
  <c r="B24" i="1"/>
  <c r="C24" i="1" s="1"/>
  <c r="B51" i="1"/>
  <c r="C51" i="1" s="1"/>
  <c r="B80" i="1"/>
  <c r="C80" i="1" s="1"/>
  <c r="B110" i="1"/>
  <c r="C110" i="1" s="1"/>
  <c r="B136" i="1"/>
  <c r="C136" i="1" s="1"/>
  <c r="B166" i="1"/>
  <c r="C166" i="1" s="1"/>
  <c r="B195" i="1"/>
  <c r="C195" i="1" s="1"/>
  <c r="B238" i="1"/>
  <c r="C238" i="1" s="1"/>
  <c r="B39" i="1"/>
  <c r="C39" i="1" s="1"/>
  <c r="B68" i="1"/>
  <c r="C68" i="1" s="1"/>
  <c r="B98" i="1"/>
  <c r="C98" i="1" s="1"/>
  <c r="B124" i="1"/>
  <c r="C124" i="1" s="1"/>
  <c r="B154" i="1"/>
  <c r="C154" i="1" s="1"/>
  <c r="B183" i="1"/>
  <c r="C183" i="1" s="1"/>
  <c r="B210" i="1"/>
  <c r="C210" i="1" s="1"/>
  <c r="B239" i="1"/>
  <c r="C239" i="1" s="1"/>
  <c r="B14" i="1"/>
  <c r="C14" i="1" s="1"/>
  <c r="B40" i="1"/>
  <c r="C40" i="1" s="1"/>
  <c r="B70" i="1"/>
  <c r="C70" i="1" s="1"/>
  <c r="B99" i="1"/>
  <c r="C99" i="1" s="1"/>
  <c r="B126" i="1"/>
  <c r="C126" i="1" s="1"/>
  <c r="B155" i="1"/>
  <c r="C155" i="1" s="1"/>
  <c r="B184" i="1"/>
  <c r="C184" i="1" s="1"/>
  <c r="B211" i="1"/>
  <c r="C211" i="1" s="1"/>
  <c r="B227" i="1"/>
  <c r="C227" i="1" s="1"/>
  <c r="B254" i="1"/>
  <c r="C254" i="1" s="1"/>
  <c r="B15" i="1"/>
  <c r="C15" i="1" s="1"/>
  <c r="B44" i="1"/>
  <c r="C44" i="1" s="1"/>
  <c r="B71" i="1"/>
  <c r="C71" i="1" s="1"/>
  <c r="B87" i="1"/>
  <c r="C87" i="1" s="1"/>
  <c r="B100" i="1"/>
  <c r="C100" i="1" s="1"/>
  <c r="B114" i="1"/>
  <c r="C114" i="1" s="1"/>
  <c r="B130" i="1"/>
  <c r="C130" i="1" s="1"/>
  <c r="B143" i="1"/>
  <c r="C143" i="1" s="1"/>
  <c r="B156" i="1"/>
  <c r="C156" i="1" s="1"/>
  <c r="B172" i="1"/>
  <c r="C172" i="1" s="1"/>
  <c r="B186" i="1"/>
  <c r="C186" i="1" s="1"/>
  <c r="B199" i="1"/>
  <c r="C199" i="1" s="1"/>
  <c r="B215" i="1"/>
  <c r="C215" i="1" s="1"/>
  <c r="B228" i="1"/>
  <c r="C228" i="1" s="1"/>
  <c r="B242" i="1"/>
  <c r="C242" i="1" s="1"/>
  <c r="B16" i="1"/>
  <c r="C16" i="1" s="1"/>
  <c r="B30" i="1"/>
  <c r="C30" i="1" s="1"/>
  <c r="B46" i="1"/>
  <c r="C46" i="1" s="1"/>
  <c r="B59" i="1"/>
  <c r="C59" i="1" s="1"/>
  <c r="B72" i="1"/>
  <c r="C72" i="1" s="1"/>
  <c r="B88" i="1"/>
  <c r="C88" i="1" s="1"/>
  <c r="B102" i="1"/>
  <c r="C102" i="1" s="1"/>
  <c r="B115" i="1"/>
  <c r="C115" i="1" s="1"/>
  <c r="B131" i="1"/>
  <c r="C131" i="1" s="1"/>
  <c r="B144" i="1"/>
  <c r="C144" i="1" s="1"/>
  <c r="B158" i="1"/>
  <c r="C158" i="1" s="1"/>
  <c r="B174" i="1"/>
  <c r="C174" i="1" s="1"/>
  <c r="B187" i="1"/>
  <c r="C187" i="1" s="1"/>
  <c r="B200" i="1"/>
  <c r="C200" i="1" s="1"/>
  <c r="B216" i="1"/>
  <c r="C216" i="1" s="1"/>
  <c r="B230" i="1"/>
  <c r="C230" i="1" s="1"/>
  <c r="B243" i="1"/>
  <c r="C243" i="1" s="1"/>
  <c r="B36" i="1"/>
  <c r="C36" i="1" s="1"/>
  <c r="B66" i="1"/>
  <c r="C66" i="1" s="1"/>
  <c r="B79" i="1"/>
  <c r="C79" i="1" s="1"/>
  <c r="B108" i="1"/>
  <c r="C108" i="1" s="1"/>
  <c r="B135" i="1"/>
  <c r="C135" i="1" s="1"/>
  <c r="B164" i="1"/>
  <c r="C164" i="1" s="1"/>
  <c r="B194" i="1"/>
  <c r="C194" i="1" s="1"/>
  <c r="B220" i="1"/>
  <c r="C220" i="1" s="1"/>
  <c r="B250" i="1"/>
  <c r="C250" i="1" s="1"/>
  <c r="B38" i="1"/>
  <c r="C38" i="1" s="1"/>
  <c r="B67" i="1"/>
  <c r="C67" i="1" s="1"/>
  <c r="B94" i="1"/>
  <c r="C94" i="1" s="1"/>
  <c r="B123" i="1"/>
  <c r="C123" i="1" s="1"/>
  <c r="B152" i="1"/>
  <c r="C152" i="1" s="1"/>
  <c r="B179" i="1"/>
  <c r="C179" i="1" s="1"/>
  <c r="B208" i="1"/>
  <c r="C208" i="1" s="1"/>
  <c r="B222" i="1"/>
  <c r="C222" i="1" s="1"/>
  <c r="B251" i="1"/>
  <c r="C251" i="1" s="1"/>
  <c r="B26" i="1"/>
  <c r="C26" i="1" s="1"/>
  <c r="B55" i="1"/>
  <c r="C55" i="1" s="1"/>
  <c r="B82" i="1"/>
  <c r="C82" i="1" s="1"/>
  <c r="B111" i="1"/>
  <c r="C111" i="1" s="1"/>
  <c r="B140" i="1"/>
  <c r="C140" i="1" s="1"/>
  <c r="B167" i="1"/>
  <c r="C167" i="1" s="1"/>
  <c r="B196" i="1"/>
  <c r="C196" i="1" s="1"/>
  <c r="B226" i="1"/>
  <c r="C226" i="1" s="1"/>
  <c r="B252" i="1"/>
  <c r="C252" i="1" s="1"/>
  <c r="B27" i="1"/>
  <c r="C27" i="1" s="1"/>
  <c r="B56" i="1"/>
  <c r="C56" i="1" s="1"/>
  <c r="B83" i="1"/>
  <c r="C83" i="1" s="1"/>
  <c r="B112" i="1"/>
  <c r="C112" i="1" s="1"/>
  <c r="B142" i="1"/>
  <c r="C142" i="1" s="1"/>
  <c r="B168" i="1"/>
  <c r="C168" i="1" s="1"/>
  <c r="B198" i="1"/>
  <c r="C198" i="1" s="1"/>
  <c r="B240" i="1"/>
  <c r="C240" i="1" s="1"/>
  <c r="B28" i="1"/>
  <c r="C28" i="1" s="1"/>
  <c r="B58" i="1"/>
  <c r="C58" i="1" s="1"/>
  <c r="B18" i="1"/>
  <c r="C18" i="1" s="1"/>
  <c r="B34" i="1"/>
  <c r="C34" i="1" s="1"/>
  <c r="B47" i="1"/>
  <c r="C47" i="1" s="1"/>
  <c r="B60" i="1"/>
  <c r="C60" i="1" s="1"/>
  <c r="B76" i="1"/>
  <c r="C76" i="1" s="1"/>
  <c r="B90" i="1"/>
  <c r="C90" i="1" s="1"/>
  <c r="B103" i="1"/>
  <c r="C103" i="1" s="1"/>
  <c r="B119" i="1"/>
  <c r="C119" i="1" s="1"/>
  <c r="B132" i="1"/>
  <c r="C132" i="1" s="1"/>
  <c r="B146" i="1"/>
  <c r="C146" i="1" s="1"/>
  <c r="B162" i="1"/>
  <c r="C162" i="1" s="1"/>
  <c r="B175" i="1"/>
  <c r="C175" i="1" s="1"/>
  <c r="B188" i="1"/>
  <c r="C188" i="1" s="1"/>
  <c r="B204" i="1"/>
  <c r="C204" i="1" s="1"/>
  <c r="B218" i="1"/>
  <c r="C218" i="1" s="1"/>
  <c r="B231" i="1"/>
  <c r="C231" i="1" s="1"/>
  <c r="B247" i="1"/>
  <c r="C247" i="1" s="1"/>
  <c r="B20" i="1"/>
  <c r="C20" i="1" s="1"/>
  <c r="B42" i="1"/>
  <c r="C42" i="1" s="1"/>
  <c r="B63" i="1"/>
  <c r="C63" i="1" s="1"/>
  <c r="B74" i="1"/>
  <c r="C74" i="1" s="1"/>
  <c r="B84" i="1"/>
  <c r="C84" i="1" s="1"/>
  <c r="B95" i="1"/>
  <c r="C95" i="1" s="1"/>
  <c r="B106" i="1"/>
  <c r="C106" i="1" s="1"/>
  <c r="B116" i="1"/>
  <c r="C116" i="1" s="1"/>
  <c r="B127" i="1"/>
  <c r="C127" i="1" s="1"/>
  <c r="B138" i="1"/>
  <c r="C138" i="1" s="1"/>
  <c r="B148" i="1"/>
  <c r="C148" i="1" s="1"/>
  <c r="B159" i="1"/>
  <c r="C159" i="1" s="1"/>
  <c r="B170" i="1"/>
  <c r="C170" i="1" s="1"/>
  <c r="B180" i="1"/>
  <c r="C180" i="1" s="1"/>
  <c r="B191" i="1"/>
  <c r="C191" i="1" s="1"/>
  <c r="B202" i="1"/>
  <c r="C202" i="1" s="1"/>
  <c r="B212" i="1"/>
  <c r="C212" i="1" s="1"/>
  <c r="B223" i="1"/>
  <c r="C223" i="1" s="1"/>
  <c r="B234" i="1"/>
  <c r="C234" i="1" s="1"/>
  <c r="B253" i="1"/>
  <c r="C253" i="1" s="1"/>
  <c r="B245" i="1"/>
  <c r="C245" i="1" s="1"/>
  <c r="B237" i="1"/>
  <c r="C237" i="1" s="1"/>
  <c r="B229" i="1"/>
  <c r="C229" i="1" s="1"/>
  <c r="B221" i="1"/>
  <c r="C221" i="1" s="1"/>
  <c r="B213" i="1"/>
  <c r="C213" i="1" s="1"/>
  <c r="B205" i="1"/>
  <c r="C205" i="1" s="1"/>
  <c r="B197" i="1"/>
  <c r="C197" i="1" s="1"/>
  <c r="B189" i="1"/>
  <c r="C189" i="1" s="1"/>
  <c r="B181" i="1"/>
  <c r="C181" i="1" s="1"/>
  <c r="B173" i="1"/>
  <c r="C173" i="1" s="1"/>
  <c r="B165" i="1"/>
  <c r="C165" i="1" s="1"/>
  <c r="B157" i="1"/>
  <c r="C157" i="1" s="1"/>
  <c r="B149" i="1"/>
  <c r="C149" i="1" s="1"/>
  <c r="B141" i="1"/>
  <c r="C141" i="1" s="1"/>
  <c r="B133" i="1"/>
  <c r="C133" i="1" s="1"/>
  <c r="B125" i="1"/>
  <c r="C125" i="1" s="1"/>
  <c r="B117" i="1"/>
  <c r="C117" i="1" s="1"/>
  <c r="B109" i="1"/>
  <c r="C109" i="1" s="1"/>
  <c r="B101" i="1"/>
  <c r="C101" i="1" s="1"/>
  <c r="B93" i="1"/>
  <c r="C93" i="1" s="1"/>
  <c r="B85" i="1"/>
  <c r="C85" i="1" s="1"/>
  <c r="B77" i="1"/>
  <c r="C77" i="1" s="1"/>
  <c r="B69" i="1"/>
  <c r="C69" i="1" s="1"/>
  <c r="B61" i="1"/>
  <c r="C61" i="1" s="1"/>
  <c r="B53" i="1"/>
  <c r="C53" i="1" s="1"/>
  <c r="B45" i="1"/>
  <c r="C45" i="1" s="1"/>
  <c r="B37" i="1"/>
  <c r="C37" i="1" s="1"/>
  <c r="B29" i="1"/>
  <c r="C29" i="1" s="1"/>
  <c r="B21" i="1"/>
  <c r="C21" i="1" s="1"/>
  <c r="B249" i="1"/>
  <c r="C249" i="1" s="1"/>
  <c r="B241" i="1"/>
  <c r="C241" i="1" s="1"/>
  <c r="B233" i="1"/>
  <c r="C233" i="1" s="1"/>
  <c r="B225" i="1"/>
  <c r="C225" i="1" s="1"/>
  <c r="B217" i="1"/>
  <c r="C217" i="1" s="1"/>
  <c r="B209" i="1"/>
  <c r="C209" i="1" s="1"/>
  <c r="B201" i="1"/>
  <c r="C201" i="1" s="1"/>
  <c r="B193" i="1"/>
  <c r="C193" i="1" s="1"/>
  <c r="B185" i="1"/>
  <c r="C185" i="1" s="1"/>
  <c r="B177" i="1"/>
  <c r="C177" i="1" s="1"/>
  <c r="B169" i="1"/>
  <c r="C169" i="1" s="1"/>
  <c r="B161" i="1"/>
  <c r="C161" i="1" s="1"/>
  <c r="B153" i="1"/>
  <c r="C153" i="1" s="1"/>
  <c r="B145" i="1"/>
  <c r="C145" i="1" s="1"/>
  <c r="B137" i="1"/>
  <c r="C137" i="1" s="1"/>
  <c r="B129" i="1"/>
  <c r="C129" i="1" s="1"/>
  <c r="B121" i="1"/>
  <c r="C121" i="1" s="1"/>
  <c r="B113" i="1"/>
  <c r="C113" i="1" s="1"/>
  <c r="B105" i="1"/>
  <c r="C105" i="1" s="1"/>
  <c r="B97" i="1"/>
  <c r="C97" i="1" s="1"/>
  <c r="B89" i="1"/>
  <c r="C89" i="1" s="1"/>
  <c r="B81" i="1"/>
  <c r="C81" i="1" s="1"/>
  <c r="B73" i="1"/>
  <c r="C73" i="1" s="1"/>
  <c r="B65" i="1"/>
  <c r="C65" i="1" s="1"/>
  <c r="B57" i="1"/>
  <c r="C57" i="1" s="1"/>
  <c r="B49" i="1"/>
  <c r="C49" i="1" s="1"/>
  <c r="B41" i="1"/>
  <c r="C41" i="1" s="1"/>
  <c r="B33" i="1"/>
  <c r="C33" i="1" s="1"/>
  <c r="B25" i="1"/>
  <c r="C25" i="1" s="1"/>
  <c r="B17" i="1"/>
  <c r="C17" i="1" s="1"/>
  <c r="B31" i="1"/>
  <c r="C31" i="1" s="1"/>
  <c r="B52" i="1"/>
  <c r="C52" i="1" s="1"/>
  <c r="B22" i="1"/>
  <c r="C22" i="1" s="1"/>
  <c r="B32" i="1"/>
  <c r="C32" i="1" s="1"/>
  <c r="B43" i="1"/>
  <c r="C43" i="1" s="1"/>
  <c r="B54" i="1"/>
  <c r="C54" i="1" s="1"/>
  <c r="B64" i="1"/>
  <c r="C64" i="1" s="1"/>
  <c r="B75" i="1"/>
  <c r="C75" i="1" s="1"/>
  <c r="B86" i="1"/>
  <c r="C86" i="1" s="1"/>
  <c r="B96" i="1"/>
  <c r="C96" i="1" s="1"/>
  <c r="B107" i="1"/>
  <c r="C107" i="1" s="1"/>
  <c r="B118" i="1"/>
  <c r="C118" i="1" s="1"/>
  <c r="B128" i="1"/>
  <c r="C128" i="1" s="1"/>
  <c r="B139" i="1"/>
  <c r="C139" i="1" s="1"/>
  <c r="B150" i="1"/>
  <c r="C150" i="1" s="1"/>
  <c r="B160" i="1"/>
  <c r="C160" i="1" s="1"/>
  <c r="B171" i="1"/>
  <c r="C171" i="1" s="1"/>
  <c r="B182" i="1"/>
  <c r="C182" i="1" s="1"/>
  <c r="B192" i="1"/>
  <c r="C192" i="1" s="1"/>
  <c r="B203" i="1"/>
  <c r="C203" i="1" s="1"/>
  <c r="B214" i="1"/>
  <c r="C214" i="1" s="1"/>
  <c r="B224" i="1"/>
  <c r="C224" i="1" s="1"/>
  <c r="B235" i="1"/>
  <c r="C235" i="1" s="1"/>
  <c r="B246" i="1"/>
  <c r="C246" i="1" s="1"/>
</calcChain>
</file>

<file path=xl/sharedStrings.xml><?xml version="1.0" encoding="utf-8"?>
<sst xmlns="http://schemas.openxmlformats.org/spreadsheetml/2006/main" count="86" uniqueCount="56">
  <si>
    <t>Calculation of noise profile</t>
  </si>
  <si>
    <t>Lw =</t>
  </si>
  <si>
    <t>dB(A)</t>
  </si>
  <si>
    <t>r =</t>
  </si>
  <si>
    <t>m</t>
  </si>
  <si>
    <t>v =</t>
  </si>
  <si>
    <t>km/h</t>
  </si>
  <si>
    <t>m/s</t>
  </si>
  <si>
    <t>t (s)</t>
  </si>
  <si>
    <r>
      <t>r'(t)</t>
    </r>
    <r>
      <rPr>
        <sz val="11"/>
        <color theme="1"/>
        <rFont val="Calibri"/>
        <family val="2"/>
      </rPr>
      <t>²</t>
    </r>
  </si>
  <si>
    <t>Lp(t) [dBA]</t>
  </si>
  <si>
    <t>Energy</t>
  </si>
  <si>
    <t>Average =</t>
  </si>
  <si>
    <t>Leq =</t>
  </si>
  <si>
    <t>SEL =</t>
  </si>
  <si>
    <t>Calculation of road noise</t>
  </si>
  <si>
    <t>From homologation data of a car we get:</t>
  </si>
  <si>
    <t>V =</t>
  </si>
  <si>
    <t>Calculate SPL at a distance d =</t>
  </si>
  <si>
    <t>with a traffic flow of N vic/h =</t>
  </si>
  <si>
    <t>veic/h</t>
  </si>
  <si>
    <t>and a speed V =</t>
  </si>
  <si>
    <t>Hypothesis 1: Lw does not change</t>
  </si>
  <si>
    <t>SELtot = SEL + 10*log10(N) =</t>
  </si>
  <si>
    <t>in one second</t>
  </si>
  <si>
    <t>Leqtot = SELtot -10*log10(3600) =</t>
  </si>
  <si>
    <t>at a distance of 7.5 m</t>
  </si>
  <si>
    <t>Leq(d) = Leq(r) + 10*log10(r/d) =</t>
  </si>
  <si>
    <t>Hypothesis 1: Lw does change</t>
  </si>
  <si>
    <t>Lw' = Lw +20*log10(V2/V1) =</t>
  </si>
  <si>
    <t>Lw = SEL + 26.19 =</t>
  </si>
  <si>
    <t>at 50 km/h</t>
  </si>
  <si>
    <t>Increase in power level =</t>
  </si>
  <si>
    <t>Leq(d) =</t>
  </si>
  <si>
    <t>Daily exposure of a worker</t>
  </si>
  <si>
    <t>Duration (h)</t>
  </si>
  <si>
    <t>Leq (dBA)</t>
  </si>
  <si>
    <t>Total</t>
  </si>
  <si>
    <t xml:space="preserve">Leq = </t>
  </si>
  <si>
    <t>Lep = Leq +10*log10(Ttot/8h) =</t>
  </si>
  <si>
    <t xml:space="preserve">Lep = </t>
  </si>
  <si>
    <t>Multiple events</t>
  </si>
  <si>
    <t>A factory with a background noise Lb =</t>
  </si>
  <si>
    <t>there is a pressing machine causing a SEL =</t>
  </si>
  <si>
    <t>for each press action</t>
  </si>
  <si>
    <t>In one day the pressing machine pruduces</t>
  </si>
  <si>
    <t>pieces</t>
  </si>
  <si>
    <t>The work day lasts T =</t>
  </si>
  <si>
    <t>h</t>
  </si>
  <si>
    <t>Compute Leq and Lep</t>
  </si>
  <si>
    <t>10 h</t>
  </si>
  <si>
    <t>Computing SELtot</t>
  </si>
  <si>
    <t>SELb = Leqb +10*log10(Ttot) =</t>
  </si>
  <si>
    <t>SELp = SEL + 10*log10(N) =</t>
  </si>
  <si>
    <t>Seltot = SELb + SELp =</t>
  </si>
  <si>
    <t>Leq = SELtot - 10*log10(Ttot)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</si>
</sst>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Noise Profile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Profile!$A$14:$A$254</c:f>
              <c:numCache>
                <c:formatCode>General</c:formatCode>
                <c:ptCount val="241"/>
                <c:pt idx="0">
                  <c:v>-120</c:v>
                </c:pt>
                <c:pt idx="1">
                  <c:v>-119</c:v>
                </c:pt>
                <c:pt idx="2">
                  <c:v>-118</c:v>
                </c:pt>
                <c:pt idx="3">
                  <c:v>-117</c:v>
                </c:pt>
                <c:pt idx="4">
                  <c:v>-116</c:v>
                </c:pt>
                <c:pt idx="5">
                  <c:v>-115</c:v>
                </c:pt>
                <c:pt idx="6">
                  <c:v>-114</c:v>
                </c:pt>
                <c:pt idx="7">
                  <c:v>-113</c:v>
                </c:pt>
                <c:pt idx="8">
                  <c:v>-112</c:v>
                </c:pt>
                <c:pt idx="9">
                  <c:v>-111</c:v>
                </c:pt>
                <c:pt idx="10">
                  <c:v>-110</c:v>
                </c:pt>
                <c:pt idx="11">
                  <c:v>-109</c:v>
                </c:pt>
                <c:pt idx="12">
                  <c:v>-108</c:v>
                </c:pt>
                <c:pt idx="13">
                  <c:v>-107</c:v>
                </c:pt>
                <c:pt idx="14">
                  <c:v>-106</c:v>
                </c:pt>
                <c:pt idx="15">
                  <c:v>-105</c:v>
                </c:pt>
                <c:pt idx="16">
                  <c:v>-104</c:v>
                </c:pt>
                <c:pt idx="17">
                  <c:v>-103</c:v>
                </c:pt>
                <c:pt idx="18">
                  <c:v>-102</c:v>
                </c:pt>
                <c:pt idx="19">
                  <c:v>-101</c:v>
                </c:pt>
                <c:pt idx="20">
                  <c:v>-100</c:v>
                </c:pt>
                <c:pt idx="21">
                  <c:v>-99</c:v>
                </c:pt>
                <c:pt idx="22">
                  <c:v>-98</c:v>
                </c:pt>
                <c:pt idx="23">
                  <c:v>-97</c:v>
                </c:pt>
                <c:pt idx="24">
                  <c:v>-96</c:v>
                </c:pt>
                <c:pt idx="25">
                  <c:v>-95</c:v>
                </c:pt>
                <c:pt idx="26">
                  <c:v>-94</c:v>
                </c:pt>
                <c:pt idx="27">
                  <c:v>-93</c:v>
                </c:pt>
                <c:pt idx="28">
                  <c:v>-92</c:v>
                </c:pt>
                <c:pt idx="29">
                  <c:v>-91</c:v>
                </c:pt>
                <c:pt idx="30">
                  <c:v>-90</c:v>
                </c:pt>
                <c:pt idx="31">
                  <c:v>-89</c:v>
                </c:pt>
                <c:pt idx="32">
                  <c:v>-88</c:v>
                </c:pt>
                <c:pt idx="33">
                  <c:v>-87</c:v>
                </c:pt>
                <c:pt idx="34">
                  <c:v>-86</c:v>
                </c:pt>
                <c:pt idx="35">
                  <c:v>-85</c:v>
                </c:pt>
                <c:pt idx="36">
                  <c:v>-84</c:v>
                </c:pt>
                <c:pt idx="37">
                  <c:v>-83</c:v>
                </c:pt>
                <c:pt idx="38">
                  <c:v>-82</c:v>
                </c:pt>
                <c:pt idx="39">
                  <c:v>-81</c:v>
                </c:pt>
                <c:pt idx="40">
                  <c:v>-80</c:v>
                </c:pt>
                <c:pt idx="41">
                  <c:v>-79</c:v>
                </c:pt>
                <c:pt idx="42">
                  <c:v>-78</c:v>
                </c:pt>
                <c:pt idx="43">
                  <c:v>-77</c:v>
                </c:pt>
                <c:pt idx="44">
                  <c:v>-76</c:v>
                </c:pt>
                <c:pt idx="45">
                  <c:v>-75</c:v>
                </c:pt>
                <c:pt idx="46">
                  <c:v>-74</c:v>
                </c:pt>
                <c:pt idx="47">
                  <c:v>-73</c:v>
                </c:pt>
                <c:pt idx="48">
                  <c:v>-72</c:v>
                </c:pt>
                <c:pt idx="49">
                  <c:v>-71</c:v>
                </c:pt>
                <c:pt idx="50">
                  <c:v>-70</c:v>
                </c:pt>
                <c:pt idx="51">
                  <c:v>-69</c:v>
                </c:pt>
                <c:pt idx="52">
                  <c:v>-68</c:v>
                </c:pt>
                <c:pt idx="53">
                  <c:v>-67</c:v>
                </c:pt>
                <c:pt idx="54">
                  <c:v>-66</c:v>
                </c:pt>
                <c:pt idx="55">
                  <c:v>-65</c:v>
                </c:pt>
                <c:pt idx="56">
                  <c:v>-64</c:v>
                </c:pt>
                <c:pt idx="57">
                  <c:v>-63</c:v>
                </c:pt>
                <c:pt idx="58">
                  <c:v>-62</c:v>
                </c:pt>
                <c:pt idx="59">
                  <c:v>-61</c:v>
                </c:pt>
                <c:pt idx="60">
                  <c:v>-60</c:v>
                </c:pt>
                <c:pt idx="61">
                  <c:v>-59</c:v>
                </c:pt>
                <c:pt idx="62">
                  <c:v>-58</c:v>
                </c:pt>
                <c:pt idx="63">
                  <c:v>-57</c:v>
                </c:pt>
                <c:pt idx="64">
                  <c:v>-56</c:v>
                </c:pt>
                <c:pt idx="65">
                  <c:v>-55</c:v>
                </c:pt>
                <c:pt idx="66">
                  <c:v>-54</c:v>
                </c:pt>
                <c:pt idx="67">
                  <c:v>-53</c:v>
                </c:pt>
                <c:pt idx="68">
                  <c:v>-52</c:v>
                </c:pt>
                <c:pt idx="69">
                  <c:v>-51</c:v>
                </c:pt>
                <c:pt idx="70">
                  <c:v>-50</c:v>
                </c:pt>
                <c:pt idx="71">
                  <c:v>-49</c:v>
                </c:pt>
                <c:pt idx="72">
                  <c:v>-48</c:v>
                </c:pt>
                <c:pt idx="73">
                  <c:v>-47</c:v>
                </c:pt>
                <c:pt idx="74">
                  <c:v>-46</c:v>
                </c:pt>
                <c:pt idx="75">
                  <c:v>-45</c:v>
                </c:pt>
                <c:pt idx="76">
                  <c:v>-44</c:v>
                </c:pt>
                <c:pt idx="77">
                  <c:v>-43</c:v>
                </c:pt>
                <c:pt idx="78">
                  <c:v>-42</c:v>
                </c:pt>
                <c:pt idx="79">
                  <c:v>-41</c:v>
                </c:pt>
                <c:pt idx="80">
                  <c:v>-40</c:v>
                </c:pt>
                <c:pt idx="81">
                  <c:v>-39</c:v>
                </c:pt>
                <c:pt idx="82">
                  <c:v>-38</c:v>
                </c:pt>
                <c:pt idx="83">
                  <c:v>-37</c:v>
                </c:pt>
                <c:pt idx="84">
                  <c:v>-36</c:v>
                </c:pt>
                <c:pt idx="85">
                  <c:v>-35</c:v>
                </c:pt>
                <c:pt idx="86">
                  <c:v>-34</c:v>
                </c:pt>
                <c:pt idx="87">
                  <c:v>-33</c:v>
                </c:pt>
                <c:pt idx="88">
                  <c:v>-32</c:v>
                </c:pt>
                <c:pt idx="89">
                  <c:v>-31</c:v>
                </c:pt>
                <c:pt idx="90">
                  <c:v>-30</c:v>
                </c:pt>
                <c:pt idx="91">
                  <c:v>-29</c:v>
                </c:pt>
                <c:pt idx="92">
                  <c:v>-28</c:v>
                </c:pt>
                <c:pt idx="93">
                  <c:v>-27</c:v>
                </c:pt>
                <c:pt idx="94">
                  <c:v>-26</c:v>
                </c:pt>
                <c:pt idx="95">
                  <c:v>-25</c:v>
                </c:pt>
                <c:pt idx="96">
                  <c:v>-24</c:v>
                </c:pt>
                <c:pt idx="97">
                  <c:v>-23</c:v>
                </c:pt>
                <c:pt idx="98">
                  <c:v>-22</c:v>
                </c:pt>
                <c:pt idx="99">
                  <c:v>-21</c:v>
                </c:pt>
                <c:pt idx="100">
                  <c:v>-20</c:v>
                </c:pt>
                <c:pt idx="101">
                  <c:v>-19</c:v>
                </c:pt>
                <c:pt idx="102">
                  <c:v>-18</c:v>
                </c:pt>
                <c:pt idx="103">
                  <c:v>-17</c:v>
                </c:pt>
                <c:pt idx="104">
                  <c:v>-16</c:v>
                </c:pt>
                <c:pt idx="105">
                  <c:v>-15</c:v>
                </c:pt>
                <c:pt idx="106">
                  <c:v>-14</c:v>
                </c:pt>
                <c:pt idx="107">
                  <c:v>-13</c:v>
                </c:pt>
                <c:pt idx="108">
                  <c:v>-12</c:v>
                </c:pt>
                <c:pt idx="109">
                  <c:v>-11</c:v>
                </c:pt>
                <c:pt idx="110">
                  <c:v>-10</c:v>
                </c:pt>
                <c:pt idx="111">
                  <c:v>-9</c:v>
                </c:pt>
                <c:pt idx="112">
                  <c:v>-8</c:v>
                </c:pt>
                <c:pt idx="113">
                  <c:v>-7</c:v>
                </c:pt>
                <c:pt idx="114">
                  <c:v>-6</c:v>
                </c:pt>
                <c:pt idx="115">
                  <c:v>-5</c:v>
                </c:pt>
                <c:pt idx="116">
                  <c:v>-4</c:v>
                </c:pt>
                <c:pt idx="117">
                  <c:v>-3</c:v>
                </c:pt>
                <c:pt idx="118">
                  <c:v>-2</c:v>
                </c:pt>
                <c:pt idx="119">
                  <c:v>-1</c:v>
                </c:pt>
                <c:pt idx="120">
                  <c:v>0</c:v>
                </c:pt>
                <c:pt idx="121">
                  <c:v>1</c:v>
                </c:pt>
                <c:pt idx="122">
                  <c:v>2</c:v>
                </c:pt>
                <c:pt idx="123">
                  <c:v>3</c:v>
                </c:pt>
                <c:pt idx="124">
                  <c:v>4</c:v>
                </c:pt>
                <c:pt idx="125">
                  <c:v>5</c:v>
                </c:pt>
                <c:pt idx="126">
                  <c:v>6</c:v>
                </c:pt>
                <c:pt idx="127">
                  <c:v>7</c:v>
                </c:pt>
                <c:pt idx="128">
                  <c:v>8</c:v>
                </c:pt>
                <c:pt idx="129">
                  <c:v>9</c:v>
                </c:pt>
                <c:pt idx="130">
                  <c:v>10</c:v>
                </c:pt>
                <c:pt idx="131">
                  <c:v>11</c:v>
                </c:pt>
                <c:pt idx="132">
                  <c:v>12</c:v>
                </c:pt>
                <c:pt idx="133">
                  <c:v>13</c:v>
                </c:pt>
                <c:pt idx="134">
                  <c:v>14</c:v>
                </c:pt>
                <c:pt idx="135">
                  <c:v>15</c:v>
                </c:pt>
                <c:pt idx="136">
                  <c:v>16</c:v>
                </c:pt>
                <c:pt idx="137">
                  <c:v>17</c:v>
                </c:pt>
                <c:pt idx="138">
                  <c:v>18</c:v>
                </c:pt>
                <c:pt idx="139">
                  <c:v>19</c:v>
                </c:pt>
                <c:pt idx="140">
                  <c:v>20</c:v>
                </c:pt>
                <c:pt idx="141">
                  <c:v>21</c:v>
                </c:pt>
                <c:pt idx="142">
                  <c:v>22</c:v>
                </c:pt>
                <c:pt idx="143">
                  <c:v>23</c:v>
                </c:pt>
                <c:pt idx="144">
                  <c:v>24</c:v>
                </c:pt>
                <c:pt idx="145">
                  <c:v>25</c:v>
                </c:pt>
                <c:pt idx="146">
                  <c:v>26</c:v>
                </c:pt>
                <c:pt idx="147">
                  <c:v>27</c:v>
                </c:pt>
                <c:pt idx="148">
                  <c:v>28</c:v>
                </c:pt>
                <c:pt idx="149">
                  <c:v>29</c:v>
                </c:pt>
                <c:pt idx="150">
                  <c:v>30</c:v>
                </c:pt>
                <c:pt idx="151">
                  <c:v>31</c:v>
                </c:pt>
                <c:pt idx="152">
                  <c:v>32</c:v>
                </c:pt>
                <c:pt idx="153">
                  <c:v>33</c:v>
                </c:pt>
                <c:pt idx="154">
                  <c:v>34</c:v>
                </c:pt>
                <c:pt idx="155">
                  <c:v>35</c:v>
                </c:pt>
                <c:pt idx="156">
                  <c:v>36</c:v>
                </c:pt>
                <c:pt idx="157">
                  <c:v>37</c:v>
                </c:pt>
                <c:pt idx="158">
                  <c:v>38</c:v>
                </c:pt>
                <c:pt idx="159">
                  <c:v>39</c:v>
                </c:pt>
                <c:pt idx="160">
                  <c:v>40</c:v>
                </c:pt>
                <c:pt idx="161">
                  <c:v>41</c:v>
                </c:pt>
                <c:pt idx="162">
                  <c:v>42</c:v>
                </c:pt>
                <c:pt idx="163">
                  <c:v>43</c:v>
                </c:pt>
                <c:pt idx="164">
                  <c:v>44</c:v>
                </c:pt>
                <c:pt idx="165">
                  <c:v>45</c:v>
                </c:pt>
                <c:pt idx="166">
                  <c:v>46</c:v>
                </c:pt>
                <c:pt idx="167">
                  <c:v>47</c:v>
                </c:pt>
                <c:pt idx="168">
                  <c:v>48</c:v>
                </c:pt>
                <c:pt idx="169">
                  <c:v>49</c:v>
                </c:pt>
                <c:pt idx="170">
                  <c:v>50</c:v>
                </c:pt>
                <c:pt idx="171">
                  <c:v>51</c:v>
                </c:pt>
                <c:pt idx="172">
                  <c:v>52</c:v>
                </c:pt>
                <c:pt idx="173">
                  <c:v>53</c:v>
                </c:pt>
                <c:pt idx="174">
                  <c:v>54</c:v>
                </c:pt>
                <c:pt idx="175">
                  <c:v>55</c:v>
                </c:pt>
                <c:pt idx="176">
                  <c:v>56</c:v>
                </c:pt>
                <c:pt idx="177">
                  <c:v>57</c:v>
                </c:pt>
                <c:pt idx="178">
                  <c:v>58</c:v>
                </c:pt>
                <c:pt idx="179">
                  <c:v>59</c:v>
                </c:pt>
                <c:pt idx="180">
                  <c:v>60</c:v>
                </c:pt>
                <c:pt idx="181">
                  <c:v>61</c:v>
                </c:pt>
                <c:pt idx="182">
                  <c:v>62</c:v>
                </c:pt>
                <c:pt idx="183">
                  <c:v>63</c:v>
                </c:pt>
                <c:pt idx="184">
                  <c:v>64</c:v>
                </c:pt>
                <c:pt idx="185">
                  <c:v>65</c:v>
                </c:pt>
                <c:pt idx="186">
                  <c:v>66</c:v>
                </c:pt>
                <c:pt idx="187">
                  <c:v>67</c:v>
                </c:pt>
                <c:pt idx="188">
                  <c:v>68</c:v>
                </c:pt>
                <c:pt idx="189">
                  <c:v>69</c:v>
                </c:pt>
                <c:pt idx="190">
                  <c:v>70</c:v>
                </c:pt>
                <c:pt idx="191">
                  <c:v>71</c:v>
                </c:pt>
                <c:pt idx="192">
                  <c:v>72</c:v>
                </c:pt>
                <c:pt idx="193">
                  <c:v>73</c:v>
                </c:pt>
                <c:pt idx="194">
                  <c:v>74</c:v>
                </c:pt>
                <c:pt idx="195">
                  <c:v>75</c:v>
                </c:pt>
                <c:pt idx="196">
                  <c:v>76</c:v>
                </c:pt>
                <c:pt idx="197">
                  <c:v>77</c:v>
                </c:pt>
                <c:pt idx="198">
                  <c:v>78</c:v>
                </c:pt>
                <c:pt idx="199">
                  <c:v>79</c:v>
                </c:pt>
                <c:pt idx="200">
                  <c:v>80</c:v>
                </c:pt>
                <c:pt idx="201">
                  <c:v>81</c:v>
                </c:pt>
                <c:pt idx="202">
                  <c:v>82</c:v>
                </c:pt>
                <c:pt idx="203">
                  <c:v>83</c:v>
                </c:pt>
                <c:pt idx="204">
                  <c:v>84</c:v>
                </c:pt>
                <c:pt idx="205">
                  <c:v>85</c:v>
                </c:pt>
                <c:pt idx="206">
                  <c:v>86</c:v>
                </c:pt>
                <c:pt idx="207">
                  <c:v>87</c:v>
                </c:pt>
                <c:pt idx="208">
                  <c:v>88</c:v>
                </c:pt>
                <c:pt idx="209">
                  <c:v>89</c:v>
                </c:pt>
                <c:pt idx="210">
                  <c:v>90</c:v>
                </c:pt>
                <c:pt idx="211">
                  <c:v>91</c:v>
                </c:pt>
                <c:pt idx="212">
                  <c:v>92</c:v>
                </c:pt>
                <c:pt idx="213">
                  <c:v>93</c:v>
                </c:pt>
                <c:pt idx="214">
                  <c:v>94</c:v>
                </c:pt>
                <c:pt idx="215">
                  <c:v>95</c:v>
                </c:pt>
                <c:pt idx="216">
                  <c:v>96</c:v>
                </c:pt>
                <c:pt idx="217">
                  <c:v>97</c:v>
                </c:pt>
                <c:pt idx="218">
                  <c:v>98</c:v>
                </c:pt>
                <c:pt idx="219">
                  <c:v>99</c:v>
                </c:pt>
                <c:pt idx="220">
                  <c:v>100</c:v>
                </c:pt>
                <c:pt idx="221">
                  <c:v>101</c:v>
                </c:pt>
                <c:pt idx="222">
                  <c:v>102</c:v>
                </c:pt>
                <c:pt idx="223">
                  <c:v>103</c:v>
                </c:pt>
                <c:pt idx="224">
                  <c:v>104</c:v>
                </c:pt>
                <c:pt idx="225">
                  <c:v>105</c:v>
                </c:pt>
                <c:pt idx="226">
                  <c:v>106</c:v>
                </c:pt>
                <c:pt idx="227">
                  <c:v>107</c:v>
                </c:pt>
                <c:pt idx="228">
                  <c:v>108</c:v>
                </c:pt>
                <c:pt idx="229">
                  <c:v>109</c:v>
                </c:pt>
                <c:pt idx="230">
                  <c:v>110</c:v>
                </c:pt>
                <c:pt idx="231">
                  <c:v>111</c:v>
                </c:pt>
                <c:pt idx="232">
                  <c:v>112</c:v>
                </c:pt>
                <c:pt idx="233">
                  <c:v>113</c:v>
                </c:pt>
                <c:pt idx="234">
                  <c:v>114</c:v>
                </c:pt>
                <c:pt idx="235">
                  <c:v>115</c:v>
                </c:pt>
                <c:pt idx="236">
                  <c:v>116</c:v>
                </c:pt>
                <c:pt idx="237">
                  <c:v>117</c:v>
                </c:pt>
                <c:pt idx="238">
                  <c:v>118</c:v>
                </c:pt>
                <c:pt idx="239">
                  <c:v>119</c:v>
                </c:pt>
                <c:pt idx="240">
                  <c:v>120</c:v>
                </c:pt>
              </c:numCache>
            </c:numRef>
          </c:cat>
          <c:val>
            <c:numRef>
              <c:f>Profile!$C$14:$C$254</c:f>
              <c:numCache>
                <c:formatCode>General</c:formatCode>
                <c:ptCount val="241"/>
                <c:pt idx="0">
                  <c:v>18.989156187077803</c:v>
                </c:pt>
                <c:pt idx="1">
                  <c:v>19.061659097610402</c:v>
                </c:pt>
                <c:pt idx="2">
                  <c:v>19.134770738081073</c:v>
                </c:pt>
                <c:pt idx="3">
                  <c:v>19.208501389731204</c:v>
                </c:pt>
                <c:pt idx="4">
                  <c:v>19.282861595780858</c:v>
                </c:pt>
                <c:pt idx="5">
                  <c:v>19.357862170380628</c:v>
                </c:pt>
                <c:pt idx="6">
                  <c:v>19.433514207947965</c:v>
                </c:pt>
                <c:pt idx="7">
                  <c:v>19.509829092908014</c:v>
                </c:pt>
                <c:pt idx="8">
                  <c:v>19.586818509859995</c:v>
                </c:pt>
                <c:pt idx="9">
                  <c:v>19.664494454191697</c:v>
                </c:pt>
                <c:pt idx="10">
                  <c:v>19.74286924316575</c:v>
                </c:pt>
                <c:pt idx="11">
                  <c:v>19.821955527503171</c:v>
                </c:pt>
                <c:pt idx="12">
                  <c:v>19.901766303490881</c:v>
                </c:pt>
                <c:pt idx="13">
                  <c:v>19.982314925642044</c:v>
                </c:pt>
                <c:pt idx="14">
                  <c:v>20.063615119939492</c:v>
                </c:pt>
                <c:pt idx="15">
                  <c:v>20.145680997694704</c:v>
                </c:pt>
                <c:pt idx="16">
                  <c:v>20.228527070056913</c:v>
                </c:pt>
                <c:pt idx="17">
                  <c:v>20.312168263209081</c:v>
                </c:pt>
                <c:pt idx="18">
                  <c:v>20.396619934290058</c:v>
                </c:pt>
                <c:pt idx="19">
                  <c:v>20.481897888084717</c:v>
                </c:pt>
                <c:pt idx="20">
                  <c:v>20.568018394526767</c:v>
                </c:pt>
                <c:pt idx="21">
                  <c:v>20.654998207062221</c:v>
                </c:pt>
                <c:pt idx="22">
                  <c:v>20.742854581924185</c:v>
                </c:pt>
                <c:pt idx="23">
                  <c:v>20.831605298373972</c:v>
                </c:pt>
                <c:pt idx="24">
                  <c:v>20.921268679966673</c:v>
                </c:pt>
                <c:pt idx="25">
                  <c:v>21.011863616904037</c:v>
                </c:pt>
                <c:pt idx="26">
                  <c:v>21.103409589541457</c:v>
                </c:pt>
                <c:pt idx="27">
                  <c:v>21.195926693121322</c:v>
                </c:pt>
                <c:pt idx="28">
                  <c:v>21.289435663809563</c:v>
                </c:pt>
                <c:pt idx="29">
                  <c:v>21.383957906118624</c:v>
                </c:pt>
                <c:pt idx="30">
                  <c:v>21.47951552180561</c:v>
                </c:pt>
                <c:pt idx="31">
                  <c:v>21.576131340341696</c:v>
                </c:pt>
                <c:pt idx="32">
                  <c:v>21.673828951055611</c:v>
                </c:pt>
                <c:pt idx="33">
                  <c:v>21.772632737062324</c:v>
                </c:pt>
                <c:pt idx="34">
                  <c:v>21.872567911096638</c:v>
                </c:pt>
                <c:pt idx="35">
                  <c:v>21.973660553380533</c:v>
                </c:pt>
                <c:pt idx="36">
                  <c:v>22.075937651663693</c:v>
                </c:pt>
                <c:pt idx="37">
                  <c:v>22.179427143587638</c:v>
                </c:pt>
                <c:pt idx="38">
                  <c:v>22.284157961536138</c:v>
                </c:pt>
                <c:pt idx="39">
                  <c:v>22.390160080147965</c:v>
                </c:pt>
                <c:pt idx="40">
                  <c:v>22.497464566682574</c:v>
                </c:pt>
                <c:pt idx="41">
                  <c:v>22.60610363444539</c:v>
                </c:pt>
                <c:pt idx="42">
                  <c:v>22.71611069949688</c:v>
                </c:pt>
                <c:pt idx="43">
                  <c:v>22.82752044088889</c:v>
                </c:pt>
                <c:pt idx="44">
                  <c:v>22.940368864692658</c:v>
                </c:pt>
                <c:pt idx="45">
                  <c:v>23.054693372106556</c:v>
                </c:pt>
                <c:pt idx="46">
                  <c:v>23.170532831956805</c:v>
                </c:pt>
                <c:pt idx="47">
                  <c:v>23.287927657932798</c:v>
                </c:pt>
                <c:pt idx="48">
                  <c:v>23.406919890929871</c:v>
                </c:pt>
                <c:pt idx="49">
                  <c:v>23.527553286906439</c:v>
                </c:pt>
                <c:pt idx="50">
                  <c:v>23.649873410700643</c:v>
                </c:pt>
                <c:pt idx="51">
                  <c:v>23.77392773629353</c:v>
                </c:pt>
                <c:pt idx="52">
                  <c:v>23.899765754052495</c:v>
                </c:pt>
                <c:pt idx="53">
                  <c:v>24.027439085540273</c:v>
                </c:pt>
                <c:pt idx="54">
                  <c:v>24.157001606532141</c:v>
                </c:pt>
                <c:pt idx="55">
                  <c:v>24.288509578947966</c:v>
                </c:pt>
                <c:pt idx="56">
                  <c:v>24.42202179247667</c:v>
                </c:pt>
                <c:pt idx="57">
                  <c:v>24.557599716749934</c:v>
                </c:pt>
                <c:pt idx="58">
                  <c:v>24.695307665010425</c:v>
                </c:pt>
                <c:pt idx="59">
                  <c:v>24.835212970318651</c:v>
                </c:pt>
                <c:pt idx="60">
                  <c:v>24.977386175453191</c:v>
                </c:pt>
                <c:pt idx="61">
                  <c:v>25.121901237783064</c:v>
                </c:pt>
                <c:pt idx="62">
                  <c:v>25.268835750529945</c:v>
                </c:pt>
                <c:pt idx="63">
                  <c:v>25.418271181994506</c:v>
                </c:pt>
                <c:pt idx="64">
                  <c:v>25.570293134496836</c:v>
                </c:pt>
                <c:pt idx="65">
                  <c:v>25.724991624979147</c:v>
                </c:pt>
                <c:pt idx="66">
                  <c:v>25.882461389442454</c:v>
                </c:pt>
                <c:pt idx="67">
                  <c:v>26.042802213641593</c:v>
                </c:pt>
                <c:pt idx="68">
                  <c:v>26.20611929274861</c:v>
                </c:pt>
                <c:pt idx="69">
                  <c:v>26.372523623018154</c:v>
                </c:pt>
                <c:pt idx="70">
                  <c:v>26.542132428855545</c:v>
                </c:pt>
                <c:pt idx="71">
                  <c:v>26.715069629105251</c:v>
                </c:pt>
                <c:pt idx="72">
                  <c:v>26.891466346851068</c:v>
                </c:pt>
                <c:pt idx="73">
                  <c:v>27.071461467559075</c:v>
                </c:pt>
                <c:pt idx="74">
                  <c:v>27.255202251008981</c:v>
                </c:pt>
                <c:pt idx="75">
                  <c:v>27.442845003160365</c:v>
                </c:pt>
                <c:pt idx="76">
                  <c:v>27.634555814900573</c:v>
                </c:pt>
                <c:pt idx="77">
                  <c:v>27.830511375534378</c:v>
                </c:pt>
                <c:pt idx="78">
                  <c:v>28.030899869919438</c:v>
                </c:pt>
                <c:pt idx="79">
                  <c:v>28.23592196934333</c:v>
                </c:pt>
                <c:pt idx="80">
                  <c:v>28.445791927599451</c:v>
                </c:pt>
                <c:pt idx="81">
                  <c:v>28.660738795271293</c:v>
                </c:pt>
                <c:pt idx="82">
                  <c:v>28.88100776700292</c:v>
                </c:pt>
                <c:pt idx="83">
                  <c:v>29.106861678541506</c:v>
                </c:pt>
                <c:pt idx="84">
                  <c:v>29.338582672609675</c:v>
                </c:pt>
                <c:pt idx="85">
                  <c:v>29.576474055221681</c:v>
                </c:pt>
                <c:pt idx="86">
                  <c:v>29.820862366910319</c:v>
                </c:pt>
                <c:pt idx="87">
                  <c:v>30.072099696478688</c:v>
                </c:pt>
                <c:pt idx="88">
                  <c:v>30.330566268304793</c:v>
                </c:pt>
                <c:pt idx="89">
                  <c:v>30.596673337835938</c:v>
                </c:pt>
                <c:pt idx="90">
                  <c:v>30.870866433571443</c:v>
                </c:pt>
                <c:pt idx="91">
                  <c:v>31.153628987292095</c:v>
                </c:pt>
                <c:pt idx="92">
                  <c:v>31.445486397115324</c:v>
                </c:pt>
                <c:pt idx="93">
                  <c:v>31.747010569416318</c:v>
                </c:pt>
                <c:pt idx="94">
                  <c:v>32.058824984583936</c:v>
                </c:pt>
                <c:pt idx="95">
                  <c:v>32.381610326096094</c:v>
                </c:pt>
                <c:pt idx="96">
                  <c:v>32.71611069949688</c:v>
                </c:pt>
                <c:pt idx="97">
                  <c:v>33.063140442758105</c:v>
                </c:pt>
                <c:pt idx="98">
                  <c:v>33.423591484604508</c:v>
                </c:pt>
                <c:pt idx="99">
                  <c:v>33.79844113055136</c:v>
                </c:pt>
                <c:pt idx="100">
                  <c:v>34.188760028266643</c:v>
                </c:pt>
                <c:pt idx="101">
                  <c:v>34.595719853321341</c:v>
                </c:pt>
                <c:pt idx="102">
                  <c:v>35.020599913279625</c:v>
                </c:pt>
                <c:pt idx="103">
                  <c:v>35.464791311163751</c:v>
                </c:pt>
                <c:pt idx="104">
                  <c:v>35.929796406468313</c:v>
                </c:pt>
                <c:pt idx="105">
                  <c:v>36.417219847569683</c:v>
                </c:pt>
                <c:pt idx="106">
                  <c:v>36.928745072043498</c:v>
                </c:pt>
                <c:pt idx="107">
                  <c:v>37.46608631039495</c:v>
                </c:pt>
                <c:pt idx="108">
                  <c:v>38.030899869919438</c:v>
                </c:pt>
                <c:pt idx="109">
                  <c:v>38.62462839686016</c:v>
                </c:pt>
                <c:pt idx="110">
                  <c:v>39.24823583725032</c:v>
                </c:pt>
                <c:pt idx="111">
                  <c:v>39.901766303490881</c:v>
                </c:pt>
                <c:pt idx="112">
                  <c:v>40.583624920952495</c:v>
                </c:pt>
                <c:pt idx="113">
                  <c:v>41.28943566380957</c:v>
                </c:pt>
                <c:pt idx="114">
                  <c:v>42.010299956639813</c:v>
                </c:pt>
                <c:pt idx="115">
                  <c:v>42.730326570844824</c:v>
                </c:pt>
                <c:pt idx="116">
                  <c:v>43.423591484604501</c:v>
                </c:pt>
                <c:pt idx="117">
                  <c:v>44.051499783199056</c:v>
                </c:pt>
                <c:pt idx="118">
                  <c:v>44.56302500767287</c:v>
                </c:pt>
                <c:pt idx="119">
                  <c:v>44.901607680282545</c:v>
                </c:pt>
                <c:pt idx="120">
                  <c:v>45.020599913279625</c:v>
                </c:pt>
                <c:pt idx="121">
                  <c:v>44.901607680282545</c:v>
                </c:pt>
                <c:pt idx="122">
                  <c:v>44.56302500767287</c:v>
                </c:pt>
                <c:pt idx="123">
                  <c:v>44.051499783199056</c:v>
                </c:pt>
                <c:pt idx="124">
                  <c:v>43.423591484604501</c:v>
                </c:pt>
                <c:pt idx="125">
                  <c:v>42.730326570844824</c:v>
                </c:pt>
                <c:pt idx="126">
                  <c:v>42.010299956639813</c:v>
                </c:pt>
                <c:pt idx="127">
                  <c:v>41.28943566380957</c:v>
                </c:pt>
                <c:pt idx="128">
                  <c:v>40.583624920952495</c:v>
                </c:pt>
                <c:pt idx="129">
                  <c:v>39.901766303490881</c:v>
                </c:pt>
                <c:pt idx="130">
                  <c:v>39.24823583725032</c:v>
                </c:pt>
                <c:pt idx="131">
                  <c:v>38.62462839686016</c:v>
                </c:pt>
                <c:pt idx="132">
                  <c:v>38.030899869919438</c:v>
                </c:pt>
                <c:pt idx="133">
                  <c:v>37.46608631039495</c:v>
                </c:pt>
                <c:pt idx="134">
                  <c:v>36.928745072043498</c:v>
                </c:pt>
                <c:pt idx="135">
                  <c:v>36.417219847569683</c:v>
                </c:pt>
                <c:pt idx="136">
                  <c:v>35.929796406468313</c:v>
                </c:pt>
                <c:pt idx="137">
                  <c:v>35.464791311163751</c:v>
                </c:pt>
                <c:pt idx="138">
                  <c:v>35.020599913279625</c:v>
                </c:pt>
                <c:pt idx="139">
                  <c:v>34.595719853321341</c:v>
                </c:pt>
                <c:pt idx="140">
                  <c:v>34.188760028266643</c:v>
                </c:pt>
                <c:pt idx="141">
                  <c:v>33.79844113055136</c:v>
                </c:pt>
                <c:pt idx="142">
                  <c:v>33.423591484604508</c:v>
                </c:pt>
                <c:pt idx="143">
                  <c:v>33.063140442758105</c:v>
                </c:pt>
                <c:pt idx="144">
                  <c:v>32.71611069949688</c:v>
                </c:pt>
                <c:pt idx="145">
                  <c:v>32.381610326096094</c:v>
                </c:pt>
                <c:pt idx="146">
                  <c:v>32.058824984583936</c:v>
                </c:pt>
                <c:pt idx="147">
                  <c:v>31.747010569416318</c:v>
                </c:pt>
                <c:pt idx="148">
                  <c:v>31.445486397115324</c:v>
                </c:pt>
                <c:pt idx="149">
                  <c:v>31.153628987292095</c:v>
                </c:pt>
                <c:pt idx="150">
                  <c:v>30.870866433571443</c:v>
                </c:pt>
                <c:pt idx="151">
                  <c:v>30.596673337835938</c:v>
                </c:pt>
                <c:pt idx="152">
                  <c:v>30.330566268304793</c:v>
                </c:pt>
                <c:pt idx="153">
                  <c:v>30.072099696478688</c:v>
                </c:pt>
                <c:pt idx="154">
                  <c:v>29.820862366910319</c:v>
                </c:pt>
                <c:pt idx="155">
                  <c:v>29.576474055221681</c:v>
                </c:pt>
                <c:pt idx="156">
                  <c:v>29.338582672609675</c:v>
                </c:pt>
                <c:pt idx="157">
                  <c:v>29.106861678541506</c:v>
                </c:pt>
                <c:pt idx="158">
                  <c:v>28.88100776700292</c:v>
                </c:pt>
                <c:pt idx="159">
                  <c:v>28.660738795271293</c:v>
                </c:pt>
                <c:pt idx="160">
                  <c:v>28.445791927599451</c:v>
                </c:pt>
                <c:pt idx="161">
                  <c:v>28.23592196934333</c:v>
                </c:pt>
                <c:pt idx="162">
                  <c:v>28.030899869919438</c:v>
                </c:pt>
                <c:pt idx="163">
                  <c:v>27.830511375534378</c:v>
                </c:pt>
                <c:pt idx="164">
                  <c:v>27.634555814900573</c:v>
                </c:pt>
                <c:pt idx="165">
                  <c:v>27.442845003160365</c:v>
                </c:pt>
                <c:pt idx="166">
                  <c:v>27.255202251008981</c:v>
                </c:pt>
                <c:pt idx="167">
                  <c:v>27.071461467559075</c:v>
                </c:pt>
                <c:pt idx="168">
                  <c:v>26.891466346851068</c:v>
                </c:pt>
                <c:pt idx="169">
                  <c:v>26.715069629105251</c:v>
                </c:pt>
                <c:pt idx="170">
                  <c:v>26.542132428855545</c:v>
                </c:pt>
                <c:pt idx="171">
                  <c:v>26.372523623018154</c:v>
                </c:pt>
                <c:pt idx="172">
                  <c:v>26.20611929274861</c:v>
                </c:pt>
                <c:pt idx="173">
                  <c:v>26.042802213641593</c:v>
                </c:pt>
                <c:pt idx="174">
                  <c:v>25.882461389442454</c:v>
                </c:pt>
                <c:pt idx="175">
                  <c:v>25.724991624979147</c:v>
                </c:pt>
                <c:pt idx="176">
                  <c:v>25.570293134496836</c:v>
                </c:pt>
                <c:pt idx="177">
                  <c:v>25.418271181994506</c:v>
                </c:pt>
                <c:pt idx="178">
                  <c:v>25.268835750529945</c:v>
                </c:pt>
                <c:pt idx="179">
                  <c:v>25.121901237783064</c:v>
                </c:pt>
                <c:pt idx="180">
                  <c:v>24.977386175453191</c:v>
                </c:pt>
                <c:pt idx="181">
                  <c:v>24.835212970318651</c:v>
                </c:pt>
                <c:pt idx="182">
                  <c:v>24.695307665010425</c:v>
                </c:pt>
                <c:pt idx="183">
                  <c:v>24.557599716749934</c:v>
                </c:pt>
                <c:pt idx="184">
                  <c:v>24.42202179247667</c:v>
                </c:pt>
                <c:pt idx="185">
                  <c:v>24.288509578947966</c:v>
                </c:pt>
                <c:pt idx="186">
                  <c:v>24.157001606532141</c:v>
                </c:pt>
                <c:pt idx="187">
                  <c:v>24.027439085540273</c:v>
                </c:pt>
                <c:pt idx="188">
                  <c:v>23.899765754052495</c:v>
                </c:pt>
                <c:pt idx="189">
                  <c:v>23.77392773629353</c:v>
                </c:pt>
                <c:pt idx="190">
                  <c:v>23.649873410700643</c:v>
                </c:pt>
                <c:pt idx="191">
                  <c:v>23.527553286906439</c:v>
                </c:pt>
                <c:pt idx="192">
                  <c:v>23.406919890929871</c:v>
                </c:pt>
                <c:pt idx="193">
                  <c:v>23.287927657932798</c:v>
                </c:pt>
                <c:pt idx="194">
                  <c:v>23.170532831956805</c:v>
                </c:pt>
                <c:pt idx="195">
                  <c:v>23.054693372106556</c:v>
                </c:pt>
                <c:pt idx="196">
                  <c:v>22.940368864692658</c:v>
                </c:pt>
                <c:pt idx="197">
                  <c:v>22.82752044088889</c:v>
                </c:pt>
                <c:pt idx="198">
                  <c:v>22.71611069949688</c:v>
                </c:pt>
                <c:pt idx="199">
                  <c:v>22.60610363444539</c:v>
                </c:pt>
                <c:pt idx="200">
                  <c:v>22.497464566682574</c:v>
                </c:pt>
                <c:pt idx="201">
                  <c:v>22.390160080147965</c:v>
                </c:pt>
                <c:pt idx="202">
                  <c:v>22.284157961536138</c:v>
                </c:pt>
                <c:pt idx="203">
                  <c:v>22.179427143587638</c:v>
                </c:pt>
                <c:pt idx="204">
                  <c:v>22.075937651663693</c:v>
                </c:pt>
                <c:pt idx="205">
                  <c:v>21.973660553380533</c:v>
                </c:pt>
                <c:pt idx="206">
                  <c:v>21.872567911096638</c:v>
                </c:pt>
                <c:pt idx="207">
                  <c:v>21.772632737062324</c:v>
                </c:pt>
                <c:pt idx="208">
                  <c:v>21.673828951055611</c:v>
                </c:pt>
                <c:pt idx="209">
                  <c:v>21.576131340341696</c:v>
                </c:pt>
                <c:pt idx="210">
                  <c:v>21.47951552180561</c:v>
                </c:pt>
                <c:pt idx="211">
                  <c:v>21.383957906118624</c:v>
                </c:pt>
                <c:pt idx="212">
                  <c:v>21.289435663809563</c:v>
                </c:pt>
                <c:pt idx="213">
                  <c:v>21.195926693121322</c:v>
                </c:pt>
                <c:pt idx="214">
                  <c:v>21.103409589541457</c:v>
                </c:pt>
                <c:pt idx="215">
                  <c:v>21.011863616904037</c:v>
                </c:pt>
                <c:pt idx="216">
                  <c:v>20.921268679966673</c:v>
                </c:pt>
                <c:pt idx="217">
                  <c:v>20.831605298373972</c:v>
                </c:pt>
                <c:pt idx="218">
                  <c:v>20.742854581924185</c:v>
                </c:pt>
                <c:pt idx="219">
                  <c:v>20.654998207062221</c:v>
                </c:pt>
                <c:pt idx="220">
                  <c:v>20.568018394526767</c:v>
                </c:pt>
                <c:pt idx="221">
                  <c:v>20.481897888084717</c:v>
                </c:pt>
                <c:pt idx="222">
                  <c:v>20.396619934290058</c:v>
                </c:pt>
                <c:pt idx="223">
                  <c:v>20.312168263209081</c:v>
                </c:pt>
                <c:pt idx="224">
                  <c:v>20.228527070056913</c:v>
                </c:pt>
                <c:pt idx="225">
                  <c:v>20.145680997694704</c:v>
                </c:pt>
                <c:pt idx="226">
                  <c:v>20.063615119939492</c:v>
                </c:pt>
                <c:pt idx="227">
                  <c:v>19.982314925642044</c:v>
                </c:pt>
                <c:pt idx="228">
                  <c:v>19.901766303490881</c:v>
                </c:pt>
                <c:pt idx="229">
                  <c:v>19.821955527503171</c:v>
                </c:pt>
                <c:pt idx="230">
                  <c:v>19.74286924316575</c:v>
                </c:pt>
                <c:pt idx="231">
                  <c:v>19.664494454191697</c:v>
                </c:pt>
                <c:pt idx="232">
                  <c:v>19.586818509859995</c:v>
                </c:pt>
                <c:pt idx="233">
                  <c:v>19.509829092908014</c:v>
                </c:pt>
                <c:pt idx="234">
                  <c:v>19.433514207947965</c:v>
                </c:pt>
                <c:pt idx="235">
                  <c:v>19.357862170380628</c:v>
                </c:pt>
                <c:pt idx="236">
                  <c:v>19.282861595780858</c:v>
                </c:pt>
                <c:pt idx="237">
                  <c:v>19.208501389731204</c:v>
                </c:pt>
                <c:pt idx="238">
                  <c:v>19.134770738081073</c:v>
                </c:pt>
                <c:pt idx="239">
                  <c:v>19.061659097610402</c:v>
                </c:pt>
                <c:pt idx="240">
                  <c:v>18.989156187077803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2-477E-9B16-C72377FE6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270240"/>
        <c:axId val="478566832"/>
      </c:lineChart>
      <c:catAx>
        <c:axId val="378270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566832"/>
        <c:crosses val="autoZero"/>
        <c:auto val="1"/>
        <c:lblAlgn val="ctr"/>
        <c:lblOffset val="100"/>
        <c:tickLblSkip val="10"/>
        <c:noMultiLvlLbl val="0"/>
      </c:catAx>
      <c:valAx>
        <c:axId val="478566832"/>
        <c:scaling>
          <c:orientation val="minMax"/>
          <c:max val="80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Lp</a:t>
                </a:r>
                <a:r>
                  <a:rPr lang="en-GB" baseline="0"/>
                  <a:t> (dBA)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27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132907</xdr:colOff>
          <xdr:row>1</xdr:row>
          <xdr:rowOff>48732</xdr:rowOff>
        </xdr:from>
        <xdr:to>
          <xdr:col>5</xdr:col>
          <xdr:colOff>93035</xdr:colOff>
          <xdr:row>6</xdr:row>
          <xdr:rowOff>171154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159489</xdr:colOff>
          <xdr:row>7</xdr:row>
          <xdr:rowOff>26582</xdr:rowOff>
        </xdr:from>
        <xdr:to>
          <xdr:col>5</xdr:col>
          <xdr:colOff>93036</xdr:colOff>
          <xdr:row>10</xdr:row>
          <xdr:rowOff>136010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296826</xdr:colOff>
      <xdr:row>11</xdr:row>
      <xdr:rowOff>72654</xdr:rowOff>
    </xdr:from>
    <xdr:to>
      <xdr:col>12</xdr:col>
      <xdr:colOff>416442</xdr:colOff>
      <xdr:row>26</xdr:row>
      <xdr:rowOff>91261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194931</xdr:colOff>
          <xdr:row>7</xdr:row>
          <xdr:rowOff>37464</xdr:rowOff>
        </xdr:from>
        <xdr:to>
          <xdr:col>12</xdr:col>
          <xdr:colOff>208044</xdr:colOff>
          <xdr:row>9</xdr:row>
          <xdr:rowOff>70193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</xdr:row>
          <xdr:rowOff>53340</xdr:rowOff>
        </xdr:from>
        <xdr:to>
          <xdr:col>7</xdr:col>
          <xdr:colOff>121920</xdr:colOff>
          <xdr:row>6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111369</xdr:colOff>
      <xdr:row>12</xdr:row>
      <xdr:rowOff>146539</xdr:rowOff>
    </xdr:from>
    <xdr:to>
      <xdr:col>5</xdr:col>
      <xdr:colOff>99646</xdr:colOff>
      <xdr:row>12</xdr:row>
      <xdr:rowOff>152400</xdr:rowOff>
    </xdr:to>
    <xdr:cxnSp macro="">
      <xdr:nvCxnSpPr>
        <xdr:cNvPr id="3" name="Straight Arrow Connector 2"/>
        <xdr:cNvCxnSpPr/>
      </xdr:nvCxnSpPr>
      <xdr:spPr>
        <a:xfrm>
          <a:off x="111369" y="2327031"/>
          <a:ext cx="3130062" cy="58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128954</xdr:colOff>
      <xdr:row>8</xdr:row>
      <xdr:rowOff>29307</xdr:rowOff>
    </xdr:from>
    <xdr:to>
      <xdr:col>0</xdr:col>
      <xdr:colOff>140677</xdr:colOff>
      <xdr:row>12</xdr:row>
      <xdr:rowOff>146539</xdr:rowOff>
    </xdr:to>
    <xdr:cxnSp macro="">
      <xdr:nvCxnSpPr>
        <xdr:cNvPr id="4" name="Straight Arrow Connector 3"/>
        <xdr:cNvCxnSpPr/>
      </xdr:nvCxnSpPr>
      <xdr:spPr>
        <a:xfrm flipH="1" flipV="1">
          <a:off x="128954" y="1482969"/>
          <a:ext cx="11723" cy="844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140677</xdr:colOff>
      <xdr:row>11</xdr:row>
      <xdr:rowOff>58615</xdr:rowOff>
    </xdr:from>
    <xdr:to>
      <xdr:col>4</xdr:col>
      <xdr:colOff>328246</xdr:colOff>
      <xdr:row>12</xdr:row>
      <xdr:rowOff>152400</xdr:rowOff>
    </xdr:to>
    <xdr:sp macro="" textlink="">
      <xdr:nvSpPr>
        <xdr:cNvPr id="7" name="Rectangle 6"/>
        <xdr:cNvSpPr/>
      </xdr:nvSpPr>
      <xdr:spPr>
        <a:xfrm>
          <a:off x="140677" y="2057400"/>
          <a:ext cx="2719754" cy="2754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193428</xdr:colOff>
      <xdr:row>9</xdr:row>
      <xdr:rowOff>5862</xdr:rowOff>
    </xdr:from>
    <xdr:to>
      <xdr:col>0</xdr:col>
      <xdr:colOff>246182</xdr:colOff>
      <xdr:row>12</xdr:row>
      <xdr:rowOff>140677</xdr:rowOff>
    </xdr:to>
    <xdr:sp macro="" textlink="">
      <xdr:nvSpPr>
        <xdr:cNvPr id="8" name="Rectangle 7"/>
        <xdr:cNvSpPr/>
      </xdr:nvSpPr>
      <xdr:spPr>
        <a:xfrm>
          <a:off x="193428" y="1641231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433752</xdr:colOff>
      <xdr:row>9</xdr:row>
      <xdr:rowOff>17585</xdr:rowOff>
    </xdr:from>
    <xdr:to>
      <xdr:col>0</xdr:col>
      <xdr:colOff>486506</xdr:colOff>
      <xdr:row>12</xdr:row>
      <xdr:rowOff>152400</xdr:rowOff>
    </xdr:to>
    <xdr:sp macro="" textlink="">
      <xdr:nvSpPr>
        <xdr:cNvPr id="9" name="Rectangle 8"/>
        <xdr:cNvSpPr/>
      </xdr:nvSpPr>
      <xdr:spPr>
        <a:xfrm>
          <a:off x="433752" y="1652954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562706</xdr:colOff>
      <xdr:row>9</xdr:row>
      <xdr:rowOff>29308</xdr:rowOff>
    </xdr:from>
    <xdr:to>
      <xdr:col>1</xdr:col>
      <xdr:colOff>5860</xdr:colOff>
      <xdr:row>12</xdr:row>
      <xdr:rowOff>164123</xdr:rowOff>
    </xdr:to>
    <xdr:sp macro="" textlink="">
      <xdr:nvSpPr>
        <xdr:cNvPr id="10" name="Rectangle 9"/>
        <xdr:cNvSpPr/>
      </xdr:nvSpPr>
      <xdr:spPr>
        <a:xfrm>
          <a:off x="562706" y="1664677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52753</xdr:colOff>
      <xdr:row>9</xdr:row>
      <xdr:rowOff>29308</xdr:rowOff>
    </xdr:from>
    <xdr:to>
      <xdr:col>1</xdr:col>
      <xdr:colOff>105507</xdr:colOff>
      <xdr:row>12</xdr:row>
      <xdr:rowOff>164123</xdr:rowOff>
    </xdr:to>
    <xdr:sp macro="" textlink="">
      <xdr:nvSpPr>
        <xdr:cNvPr id="11" name="Rectangle 10"/>
        <xdr:cNvSpPr/>
      </xdr:nvSpPr>
      <xdr:spPr>
        <a:xfrm>
          <a:off x="662353" y="1664677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527538</xdr:colOff>
      <xdr:row>9</xdr:row>
      <xdr:rowOff>17584</xdr:rowOff>
    </xdr:from>
    <xdr:to>
      <xdr:col>1</xdr:col>
      <xdr:colOff>580292</xdr:colOff>
      <xdr:row>12</xdr:row>
      <xdr:rowOff>152399</xdr:rowOff>
    </xdr:to>
    <xdr:sp macro="" textlink="">
      <xdr:nvSpPr>
        <xdr:cNvPr id="12" name="Rectangle 11"/>
        <xdr:cNvSpPr/>
      </xdr:nvSpPr>
      <xdr:spPr>
        <a:xfrm>
          <a:off x="1137138" y="1652953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123091</xdr:colOff>
      <xdr:row>9</xdr:row>
      <xdr:rowOff>17584</xdr:rowOff>
    </xdr:from>
    <xdr:to>
      <xdr:col>2</xdr:col>
      <xdr:colOff>175845</xdr:colOff>
      <xdr:row>12</xdr:row>
      <xdr:rowOff>152399</xdr:rowOff>
    </xdr:to>
    <xdr:sp macro="" textlink="">
      <xdr:nvSpPr>
        <xdr:cNvPr id="13" name="Rectangle 12"/>
        <xdr:cNvSpPr/>
      </xdr:nvSpPr>
      <xdr:spPr>
        <a:xfrm>
          <a:off x="1342291" y="1652953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5861</xdr:colOff>
      <xdr:row>9</xdr:row>
      <xdr:rowOff>11723</xdr:rowOff>
    </xdr:from>
    <xdr:to>
      <xdr:col>3</xdr:col>
      <xdr:colOff>58615</xdr:colOff>
      <xdr:row>12</xdr:row>
      <xdr:rowOff>146538</xdr:rowOff>
    </xdr:to>
    <xdr:sp macro="" textlink="">
      <xdr:nvSpPr>
        <xdr:cNvPr id="14" name="Rectangle 13"/>
        <xdr:cNvSpPr/>
      </xdr:nvSpPr>
      <xdr:spPr>
        <a:xfrm>
          <a:off x="1834661" y="1647092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422030</xdr:colOff>
      <xdr:row>9</xdr:row>
      <xdr:rowOff>11723</xdr:rowOff>
    </xdr:from>
    <xdr:to>
      <xdr:col>3</xdr:col>
      <xdr:colOff>474784</xdr:colOff>
      <xdr:row>12</xdr:row>
      <xdr:rowOff>146538</xdr:rowOff>
    </xdr:to>
    <xdr:sp macro="" textlink="">
      <xdr:nvSpPr>
        <xdr:cNvPr id="15" name="Rectangle 14"/>
        <xdr:cNvSpPr/>
      </xdr:nvSpPr>
      <xdr:spPr>
        <a:xfrm>
          <a:off x="2250830" y="1647092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703384</xdr:colOff>
      <xdr:row>8</xdr:row>
      <xdr:rowOff>181706</xdr:rowOff>
    </xdr:from>
    <xdr:to>
      <xdr:col>4</xdr:col>
      <xdr:colOff>52753</xdr:colOff>
      <xdr:row>12</xdr:row>
      <xdr:rowOff>134814</xdr:rowOff>
    </xdr:to>
    <xdr:sp macro="" textlink="">
      <xdr:nvSpPr>
        <xdr:cNvPr id="16" name="Rectangle 15"/>
        <xdr:cNvSpPr/>
      </xdr:nvSpPr>
      <xdr:spPr>
        <a:xfrm>
          <a:off x="2532184" y="1635368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275491</xdr:colOff>
      <xdr:row>9</xdr:row>
      <xdr:rowOff>11722</xdr:rowOff>
    </xdr:from>
    <xdr:to>
      <xdr:col>4</xdr:col>
      <xdr:colOff>328245</xdr:colOff>
      <xdr:row>12</xdr:row>
      <xdr:rowOff>146537</xdr:rowOff>
    </xdr:to>
    <xdr:sp macro="" textlink="">
      <xdr:nvSpPr>
        <xdr:cNvPr id="17" name="Rectangle 16"/>
        <xdr:cNvSpPr/>
      </xdr:nvSpPr>
      <xdr:spPr>
        <a:xfrm>
          <a:off x="2807676" y="1647091"/>
          <a:ext cx="52754" cy="679938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4"/>
  <sheetViews>
    <sheetView topLeftCell="F1" zoomScale="172" zoomScaleNormal="172" workbookViewId="0">
      <selection activeCell="I12" sqref="I12"/>
    </sheetView>
  </sheetViews>
  <sheetFormatPr defaultRowHeight="14.4" x14ac:dyDescent="0.3"/>
  <cols>
    <col min="3" max="3" width="9.5546875" customWidth="1"/>
    <col min="7" max="7" width="6.33203125" customWidth="1"/>
    <col min="8" max="8" width="5.109375" customWidth="1"/>
  </cols>
  <sheetData>
    <row r="1" spans="1:9" x14ac:dyDescent="0.3">
      <c r="A1" s="1" t="s">
        <v>0</v>
      </c>
    </row>
    <row r="2" spans="1:9" x14ac:dyDescent="0.3">
      <c r="G2" t="s">
        <v>1</v>
      </c>
      <c r="H2">
        <v>90</v>
      </c>
      <c r="I2" t="s">
        <v>2</v>
      </c>
    </row>
    <row r="3" spans="1:9" x14ac:dyDescent="0.3">
      <c r="G3" t="s">
        <v>3</v>
      </c>
      <c r="H3">
        <v>50</v>
      </c>
      <c r="I3" t="s">
        <v>4</v>
      </c>
    </row>
    <row r="4" spans="1:9" x14ac:dyDescent="0.3">
      <c r="G4" t="s">
        <v>5</v>
      </c>
      <c r="H4">
        <v>30</v>
      </c>
      <c r="I4" t="s">
        <v>6</v>
      </c>
    </row>
    <row r="5" spans="1:9" x14ac:dyDescent="0.3">
      <c r="G5" t="s">
        <v>5</v>
      </c>
      <c r="H5">
        <f>H4*1000/3600</f>
        <v>8.3333333333333339</v>
      </c>
      <c r="I5" t="s">
        <v>7</v>
      </c>
    </row>
    <row r="6" spans="1:9" x14ac:dyDescent="0.3">
      <c r="G6" t="s">
        <v>13</v>
      </c>
      <c r="H6">
        <f>10*LOG10(D12)</f>
        <v>33.813663058830969</v>
      </c>
      <c r="I6" t="s">
        <v>2</v>
      </c>
    </row>
    <row r="7" spans="1:9" x14ac:dyDescent="0.3">
      <c r="G7" t="s">
        <v>14</v>
      </c>
      <c r="H7">
        <f>Leq+10*LOG10(COUNT(A14:A254))</f>
        <v>57.633833484579654</v>
      </c>
      <c r="I7" t="s">
        <v>2</v>
      </c>
    </row>
    <row r="11" spans="1:9" x14ac:dyDescent="0.3">
      <c r="G11" t="s">
        <v>14</v>
      </c>
      <c r="H11">
        <f>Lw+10*LOG10(1/(H4*1000))-10*LOG10(rr)-6+10*LOG10(3600)</f>
        <v>57.802112417116057</v>
      </c>
      <c r="I11" t="s">
        <v>2</v>
      </c>
    </row>
    <row r="12" spans="1:9" x14ac:dyDescent="0.3">
      <c r="C12" t="s">
        <v>12</v>
      </c>
      <c r="D12">
        <f>AVERAGE(D14:D254)</f>
        <v>2406.3916164135749</v>
      </c>
    </row>
    <row r="13" spans="1:9" x14ac:dyDescent="0.3">
      <c r="A13" t="s">
        <v>8</v>
      </c>
      <c r="B13" t="s">
        <v>9</v>
      </c>
      <c r="C13" t="s">
        <v>10</v>
      </c>
      <c r="D13" t="s">
        <v>11</v>
      </c>
    </row>
    <row r="14" spans="1:9" x14ac:dyDescent="0.3">
      <c r="A14">
        <v>-120</v>
      </c>
      <c r="B14">
        <f>rr^2+(v*A14)^2</f>
        <v>1002500.0000000002</v>
      </c>
      <c r="C14">
        <f>Lw-10*LOG10(B14)-11</f>
        <v>18.989156187077803</v>
      </c>
      <c r="D14">
        <f>10^(C14/10)</f>
        <v>79.234736630851103</v>
      </c>
    </row>
    <row r="15" spans="1:9" x14ac:dyDescent="0.3">
      <c r="A15">
        <f>A14+1</f>
        <v>-119</v>
      </c>
      <c r="B15">
        <f>rr^2+(v*A15)^2</f>
        <v>985902.77777777798</v>
      </c>
      <c r="C15">
        <f>Lw-10*LOG10(B15)-11</f>
        <v>19.061659097610402</v>
      </c>
      <c r="D15">
        <f t="shared" ref="D15:D78" si="0">10^(C15/10)</f>
        <v>80.568617172850992</v>
      </c>
    </row>
    <row r="16" spans="1:9" x14ac:dyDescent="0.3">
      <c r="A16">
        <f t="shared" ref="A16:A79" si="1">A15+1</f>
        <v>-118</v>
      </c>
      <c r="B16">
        <f>rr^2+(v*A16)^2</f>
        <v>969444.4444444445</v>
      </c>
      <c r="C16">
        <f>Lw-10*LOG10(B16)-11</f>
        <v>19.134770738081073</v>
      </c>
      <c r="D16">
        <f t="shared" si="0"/>
        <v>81.936436819696652</v>
      </c>
    </row>
    <row r="17" spans="1:4" x14ac:dyDescent="0.3">
      <c r="A17">
        <f t="shared" si="1"/>
        <v>-117</v>
      </c>
      <c r="B17">
        <f>rr^2+(v*A17)^2</f>
        <v>953125.00000000023</v>
      </c>
      <c r="C17">
        <f>Lw-10*LOG10(B17)-11</f>
        <v>19.208501389731204</v>
      </c>
      <c r="D17">
        <f t="shared" si="0"/>
        <v>83.339355774350921</v>
      </c>
    </row>
    <row r="18" spans="1:4" x14ac:dyDescent="0.3">
      <c r="A18">
        <f t="shared" si="1"/>
        <v>-116</v>
      </c>
      <c r="B18">
        <f>rr^2+(v*A18)^2</f>
        <v>936944.44444444461</v>
      </c>
      <c r="C18">
        <f>Lw-10*LOG10(B18)-11</f>
        <v>19.282861595780858</v>
      </c>
      <c r="D18">
        <f t="shared" si="0"/>
        <v>84.77858419826309</v>
      </c>
    </row>
    <row r="19" spans="1:4" x14ac:dyDescent="0.3">
      <c r="A19">
        <f t="shared" si="1"/>
        <v>-115</v>
      </c>
      <c r="B19">
        <f>rr^2+(v*A19)^2</f>
        <v>920902.77777777787</v>
      </c>
      <c r="C19">
        <f>Lw-10*LOG10(B19)-11</f>
        <v>19.357862170380628</v>
      </c>
      <c r="D19">
        <f t="shared" si="0"/>
        <v>86.255384812832034</v>
      </c>
    </row>
    <row r="20" spans="1:4" x14ac:dyDescent="0.3">
      <c r="A20">
        <f t="shared" si="1"/>
        <v>-114</v>
      </c>
      <c r="B20">
        <f>rr^2+(v*A20)^2</f>
        <v>905000.00000000023</v>
      </c>
      <c r="C20">
        <f>Lw-10*LOG10(B20)-11</f>
        <v>19.433514207947965</v>
      </c>
      <c r="D20">
        <f t="shared" si="0"/>
        <v>87.771075660141662</v>
      </c>
    </row>
    <row r="21" spans="1:4" x14ac:dyDescent="0.3">
      <c r="A21">
        <f t="shared" si="1"/>
        <v>-113</v>
      </c>
      <c r="B21">
        <f>rr^2+(v*A21)^2</f>
        <v>889236.11111111124</v>
      </c>
      <c r="C21">
        <f>Lw-10*LOG10(B21)-11</f>
        <v>19.509829092908014</v>
      </c>
      <c r="D21">
        <f t="shared" si="0"/>
        <v>89.327033034202728</v>
      </c>
    </row>
    <row r="22" spans="1:4" x14ac:dyDescent="0.3">
      <c r="A22">
        <f t="shared" si="1"/>
        <v>-112</v>
      </c>
      <c r="B22">
        <f>rr^2+(v*A22)^2</f>
        <v>873611.11111111112</v>
      </c>
      <c r="C22">
        <f>Lw-10*LOG10(B22)-11</f>
        <v>19.586818509859995</v>
      </c>
      <c r="D22">
        <f t="shared" si="0"/>
        <v>90.924694594830342</v>
      </c>
    </row>
    <row r="23" spans="1:4" x14ac:dyDescent="0.3">
      <c r="A23">
        <f t="shared" si="1"/>
        <v>-111</v>
      </c>
      <c r="B23">
        <f>rr^2+(v*A23)^2</f>
        <v>858125.00000000023</v>
      </c>
      <c r="C23">
        <f>Lw-10*LOG10(B23)-11</f>
        <v>19.664494454191697</v>
      </c>
      <c r="D23">
        <f t="shared" si="0"/>
        <v>92.565562677265191</v>
      </c>
    </row>
    <row r="24" spans="1:4" x14ac:dyDescent="0.3">
      <c r="A24">
        <f t="shared" si="1"/>
        <v>-110</v>
      </c>
      <c r="B24">
        <f>rr^2+(v*A24)^2</f>
        <v>842777.77777777787</v>
      </c>
      <c r="C24">
        <f>Lw-10*LOG10(B24)-11</f>
        <v>19.74286924316575</v>
      </c>
      <c r="D24">
        <f t="shared" si="0"/>
        <v>94.251207811714295</v>
      </c>
    </row>
    <row r="25" spans="1:4" x14ac:dyDescent="0.3">
      <c r="A25">
        <f t="shared" si="1"/>
        <v>-109</v>
      </c>
      <c r="B25">
        <f>rr^2+(v*A25)^2</f>
        <v>827569.4444444445</v>
      </c>
      <c r="C25">
        <f>Lw-10*LOG10(B25)-11</f>
        <v>19.821955527503171</v>
      </c>
      <c r="D25">
        <f t="shared" si="0"/>
        <v>95.983272468151839</v>
      </c>
    </row>
    <row r="26" spans="1:4" x14ac:dyDescent="0.3">
      <c r="A26">
        <f t="shared" si="1"/>
        <v>-108</v>
      </c>
      <c r="B26">
        <f>rr^2+(v*A26)^2</f>
        <v>812500.00000000023</v>
      </c>
      <c r="C26">
        <f>Lw-10*LOG10(B26)-11</f>
        <v>19.901766303490881</v>
      </c>
      <c r="D26">
        <f t="shared" si="0"/>
        <v>97.763475042988532</v>
      </c>
    </row>
    <row r="27" spans="1:4" x14ac:dyDescent="0.3">
      <c r="A27">
        <f t="shared" si="1"/>
        <v>-107</v>
      </c>
      <c r="B27">
        <f>rr^2+(v*A27)^2</f>
        <v>797569.44444444461</v>
      </c>
      <c r="C27">
        <f>Lw-10*LOG10(B27)-11</f>
        <v>19.982314925642044</v>
      </c>
      <c r="D27">
        <f t="shared" si="0"/>
        <v>99.593614105612957</v>
      </c>
    </row>
    <row r="28" spans="1:4" x14ac:dyDescent="0.3">
      <c r="A28">
        <f t="shared" si="1"/>
        <v>-106</v>
      </c>
      <c r="B28">
        <f>rr^2+(v*A28)^2</f>
        <v>782777.77777777787</v>
      </c>
      <c r="C28">
        <f>Lw-10*LOG10(B28)-11</f>
        <v>20.063615119939492</v>
      </c>
      <c r="D28">
        <f t="shared" si="0"/>
        <v>101.47557292432262</v>
      </c>
    </row>
    <row r="29" spans="1:4" x14ac:dyDescent="0.3">
      <c r="A29">
        <f t="shared" si="1"/>
        <v>-105</v>
      </c>
      <c r="B29">
        <f>rr^2+(v*A29)^2</f>
        <v>768125.00000000023</v>
      </c>
      <c r="C29">
        <f>Lw-10*LOG10(B29)-11</f>
        <v>20.145680997694704</v>
      </c>
      <c r="D29">
        <f t="shared" si="0"/>
        <v>103.41132429282753</v>
      </c>
    </row>
    <row r="30" spans="1:4" x14ac:dyDescent="0.3">
      <c r="A30">
        <f t="shared" si="1"/>
        <v>-104</v>
      </c>
      <c r="B30">
        <f>rr^2+(v*A30)^2</f>
        <v>753611.11111111124</v>
      </c>
      <c r="C30">
        <f>Lw-10*LOG10(B30)-11</f>
        <v>20.228527070056913</v>
      </c>
      <c r="D30">
        <f t="shared" si="0"/>
        <v>105.40293568033226</v>
      </c>
    </row>
    <row r="31" spans="1:4" x14ac:dyDescent="0.3">
      <c r="A31">
        <f t="shared" si="1"/>
        <v>-103</v>
      </c>
      <c r="B31">
        <f>rr^2+(v*A31)^2</f>
        <v>739236.11111111112</v>
      </c>
      <c r="C31">
        <f>Lw-10*LOG10(B31)-11</f>
        <v>20.312168263209081</v>
      </c>
      <c r="D31">
        <f t="shared" si="0"/>
        <v>107.45257473019875</v>
      </c>
    </row>
    <row r="32" spans="1:4" x14ac:dyDescent="0.3">
      <c r="A32">
        <f t="shared" si="1"/>
        <v>-102</v>
      </c>
      <c r="B32">
        <f>rr^2+(v*A32)^2</f>
        <v>725000.00000000023</v>
      </c>
      <c r="C32">
        <f>Lw-10*LOG10(B32)-11</f>
        <v>20.396619934290058</v>
      </c>
      <c r="D32">
        <f t="shared" si="0"/>
        <v>109.56251513438359</v>
      </c>
    </row>
    <row r="33" spans="1:4" x14ac:dyDescent="0.3">
      <c r="A33">
        <f t="shared" si="1"/>
        <v>-101</v>
      </c>
      <c r="B33">
        <f>rr^2+(v*A33)^2</f>
        <v>710902.77777777787</v>
      </c>
      <c r="C33">
        <f>Lw-10*LOG10(B33)-11</f>
        <v>20.481897888084717</v>
      </c>
      <c r="D33">
        <f t="shared" si="0"/>
        <v>111.73514291325273</v>
      </c>
    </row>
    <row r="34" spans="1:4" x14ac:dyDescent="0.3">
      <c r="A34">
        <f t="shared" si="1"/>
        <v>-100</v>
      </c>
      <c r="B34">
        <f>rr^2+(v*A34)^2</f>
        <v>696944.4444444445</v>
      </c>
      <c r="C34">
        <f>Lw-10*LOG10(B34)-11</f>
        <v>20.568018394526767</v>
      </c>
      <c r="D34">
        <f t="shared" si="0"/>
        <v>113.97296313301771</v>
      </c>
    </row>
    <row r="35" spans="1:4" x14ac:dyDescent="0.3">
      <c r="A35">
        <f t="shared" si="1"/>
        <v>-99</v>
      </c>
      <c r="B35">
        <f>rr^2+(v*A35)^2</f>
        <v>683125.00000000023</v>
      </c>
      <c r="C35">
        <f>Lw-10*LOG10(B35)-11</f>
        <v>20.654998207062221</v>
      </c>
      <c r="D35">
        <f t="shared" si="0"/>
        <v>116.27860709596081</v>
      </c>
    </row>
    <row r="36" spans="1:4" x14ac:dyDescent="0.3">
      <c r="A36">
        <f t="shared" si="1"/>
        <v>-98</v>
      </c>
      <c r="B36">
        <f>rr^2+(v*A36)^2</f>
        <v>669444.44444444461</v>
      </c>
      <c r="C36">
        <f>Lw-10*LOG10(B36)-11</f>
        <v>20.742854581924185</v>
      </c>
      <c r="D36">
        <f t="shared" si="0"/>
        <v>118.65484004180128</v>
      </c>
    </row>
    <row r="37" spans="1:4" x14ac:dyDescent="0.3">
      <c r="A37">
        <f t="shared" si="1"/>
        <v>-97</v>
      </c>
      <c r="B37">
        <f>rr^2+(v*A37)^2</f>
        <v>655902.77777777787</v>
      </c>
      <c r="C37">
        <f>Lw-10*LOG10(B37)-11</f>
        <v>20.831605298373972</v>
      </c>
      <c r="D37">
        <f t="shared" si="0"/>
        <v>121.1045694021139</v>
      </c>
    </row>
    <row r="38" spans="1:4" x14ac:dyDescent="0.3">
      <c r="A38">
        <f t="shared" si="1"/>
        <v>-96</v>
      </c>
      <c r="B38">
        <f>rr^2+(v*A38)^2</f>
        <v>642500</v>
      </c>
      <c r="C38">
        <f>Lw-10*LOG10(B38)-11</f>
        <v>20.921268679966673</v>
      </c>
      <c r="D38">
        <f t="shared" si="0"/>
        <v>123.63085365358455</v>
      </c>
    </row>
    <row r="39" spans="1:4" x14ac:dyDescent="0.3">
      <c r="A39">
        <f t="shared" si="1"/>
        <v>-95</v>
      </c>
      <c r="B39">
        <f>rr^2+(v*A39)^2</f>
        <v>629236.11111111124</v>
      </c>
      <c r="C39">
        <f>Lw-10*LOG10(B39)-11</f>
        <v>21.011863616904037</v>
      </c>
      <c r="D39">
        <f t="shared" si="0"/>
        <v>126.23691182021486</v>
      </c>
    </row>
    <row r="40" spans="1:4" x14ac:dyDescent="0.3">
      <c r="A40">
        <f t="shared" si="1"/>
        <v>-94</v>
      </c>
      <c r="B40">
        <f>rr^2+(v*A40)^2</f>
        <v>616111.11111111112</v>
      </c>
      <c r="C40">
        <f>Lw-10*LOG10(B40)-11</f>
        <v>21.103409589541457</v>
      </c>
      <c r="D40">
        <f t="shared" si="0"/>
        <v>128.92613367932427</v>
      </c>
    </row>
    <row r="41" spans="1:4" x14ac:dyDescent="0.3">
      <c r="A41">
        <f t="shared" si="1"/>
        <v>-93</v>
      </c>
      <c r="B41">
        <f>rr^2+(v*A41)^2</f>
        <v>603125</v>
      </c>
      <c r="C41">
        <f>Lw-10*LOG10(B41)-11</f>
        <v>21.195926693121322</v>
      </c>
      <c r="D41">
        <f t="shared" si="0"/>
        <v>131.70209073148723</v>
      </c>
    </row>
    <row r="42" spans="1:4" x14ac:dyDescent="0.3">
      <c r="A42">
        <f t="shared" si="1"/>
        <v>-92</v>
      </c>
      <c r="B42">
        <f>rr^2+(v*A42)^2</f>
        <v>590277.77777777787</v>
      </c>
      <c r="C42">
        <f>Lw-10*LOG10(B42)-11</f>
        <v>21.289435663809563</v>
      </c>
      <c r="D42">
        <f t="shared" si="0"/>
        <v>134.56854800034878</v>
      </c>
    </row>
    <row r="43" spans="1:4" x14ac:dyDescent="0.3">
      <c r="A43">
        <f t="shared" si="1"/>
        <v>-91</v>
      </c>
      <c r="B43">
        <f>rr^2+(v*A43)^2</f>
        <v>577569.4444444445</v>
      </c>
      <c r="C43">
        <f>Lw-10*LOG10(B43)-11</f>
        <v>21.383957906118624</v>
      </c>
      <c r="D43">
        <f t="shared" si="0"/>
        <v>137.52947673475595</v>
      </c>
    </row>
    <row r="44" spans="1:4" x14ac:dyDescent="0.3">
      <c r="A44">
        <f t="shared" si="1"/>
        <v>-90</v>
      </c>
      <c r="B44">
        <f>rr^2+(v*A44)^2</f>
        <v>565000</v>
      </c>
      <c r="C44">
        <f>Lw-10*LOG10(B44)-11</f>
        <v>21.47951552180561</v>
      </c>
      <c r="D44">
        <f t="shared" si="0"/>
        <v>140.58906809279304</v>
      </c>
    </row>
    <row r="45" spans="1:4" x14ac:dyDescent="0.3">
      <c r="A45">
        <f t="shared" si="1"/>
        <v>-89</v>
      </c>
      <c r="B45">
        <f>rr^2+(v*A45)^2</f>
        <v>552569.44444444461</v>
      </c>
      <c r="C45">
        <f>Lw-10*LOG10(B45)-11</f>
        <v>21.576131340341696</v>
      </c>
      <c r="D45">
        <f t="shared" si="0"/>
        <v>143.75174789530777</v>
      </c>
    </row>
    <row r="46" spans="1:4" x14ac:dyDescent="0.3">
      <c r="A46">
        <f t="shared" si="1"/>
        <v>-88</v>
      </c>
      <c r="B46">
        <f>rr^2+(v*A46)^2</f>
        <v>540277.77777777787</v>
      </c>
      <c r="C46">
        <f>Lw-10*LOG10(B46)-11</f>
        <v>21.673828951055611</v>
      </c>
      <c r="D46">
        <f t="shared" si="0"/>
        <v>147.02219254536845</v>
      </c>
    </row>
    <row r="47" spans="1:4" x14ac:dyDescent="0.3">
      <c r="A47">
        <f t="shared" si="1"/>
        <v>-87</v>
      </c>
      <c r="B47">
        <f>rr^2+(v*A47)^2</f>
        <v>528125</v>
      </c>
      <c r="C47">
        <f>Lw-10*LOG10(B47)-11</f>
        <v>21.772632737062324</v>
      </c>
      <c r="D47">
        <f t="shared" si="0"/>
        <v>150.40534621998233</v>
      </c>
    </row>
    <row r="48" spans="1:4" x14ac:dyDescent="0.3">
      <c r="A48">
        <f t="shared" si="1"/>
        <v>-86</v>
      </c>
      <c r="B48">
        <f>rr^2+(v*A48)^2</f>
        <v>516111.11111111124</v>
      </c>
      <c r="C48">
        <f>Lw-10*LOG10(B48)-11</f>
        <v>21.872567911096638</v>
      </c>
      <c r="D48">
        <f t="shared" si="0"/>
        <v>153.90643945142151</v>
      </c>
    </row>
    <row r="49" spans="1:4" x14ac:dyDescent="0.3">
      <c r="A49">
        <f t="shared" si="1"/>
        <v>-85</v>
      </c>
      <c r="B49">
        <f>rr^2+(v*A49)^2</f>
        <v>504236.11111111118</v>
      </c>
      <c r="C49">
        <f>Lw-10*LOG10(B49)-11</f>
        <v>21.973660553380533</v>
      </c>
      <c r="D49">
        <f t="shared" si="0"/>
        <v>157.53100922778745</v>
      </c>
    </row>
    <row r="50" spans="1:4" x14ac:dyDescent="0.3">
      <c r="A50">
        <f t="shared" si="1"/>
        <v>-84</v>
      </c>
      <c r="B50">
        <f>rr^2+(v*A50)^2</f>
        <v>492500</v>
      </c>
      <c r="C50">
        <f>Lw-10*LOG10(B50)-11</f>
        <v>22.075937651663693</v>
      </c>
      <c r="D50">
        <f t="shared" si="0"/>
        <v>161.28492075619934</v>
      </c>
    </row>
    <row r="51" spans="1:4" x14ac:dyDescent="0.3">
      <c r="A51">
        <f t="shared" si="1"/>
        <v>-83</v>
      </c>
      <c r="B51">
        <f>rr^2+(v*A51)^2</f>
        <v>480902.77777777787</v>
      </c>
      <c r="C51">
        <f>Lw-10*LOG10(B51)-11</f>
        <v>22.179427143587638</v>
      </c>
      <c r="D51">
        <f t="shared" si="0"/>
        <v>165.17439104735988</v>
      </c>
    </row>
    <row r="52" spans="1:4" x14ac:dyDescent="0.3">
      <c r="A52">
        <f t="shared" si="1"/>
        <v>-82</v>
      </c>
      <c r="B52">
        <f>rr^2+(v*A52)^2</f>
        <v>469444.4444444445</v>
      </c>
      <c r="C52">
        <f>Lw-10*LOG10(B52)-11</f>
        <v>22.284157961536138</v>
      </c>
      <c r="D52">
        <f t="shared" si="0"/>
        <v>169.2060144974802</v>
      </c>
    </row>
    <row r="53" spans="1:4" x14ac:dyDescent="0.3">
      <c r="A53">
        <f t="shared" si="1"/>
        <v>-81</v>
      </c>
      <c r="B53">
        <f>rr^2+(v*A53)^2</f>
        <v>458125</v>
      </c>
      <c r="C53">
        <f>Lw-10*LOG10(B53)-11</f>
        <v>22.390160080147965</v>
      </c>
      <c r="D53">
        <f t="shared" si="0"/>
        <v>173.38679066287162</v>
      </c>
    </row>
    <row r="54" spans="1:4" x14ac:dyDescent="0.3">
      <c r="A54">
        <f t="shared" si="1"/>
        <v>-80</v>
      </c>
      <c r="B54">
        <f>rr^2+(v*A54)^2</f>
        <v>446944.44444444455</v>
      </c>
      <c r="C54">
        <f>Lw-10*LOG10(B54)-11</f>
        <v>22.497464566682574</v>
      </c>
      <c r="D54">
        <f t="shared" si="0"/>
        <v>177.72415444421458</v>
      </c>
    </row>
    <row r="55" spans="1:4" x14ac:dyDescent="0.3">
      <c r="A55">
        <f t="shared" si="1"/>
        <v>-79</v>
      </c>
      <c r="B55">
        <f>rr^2+(v*A55)^2</f>
        <v>435902.77777777781</v>
      </c>
      <c r="C55">
        <f>Lw-10*LOG10(B55)-11</f>
        <v>22.60610363444539</v>
      </c>
      <c r="D55">
        <f t="shared" si="0"/>
        <v>182.22600892193182</v>
      </c>
    </row>
    <row r="56" spans="1:4" x14ac:dyDescent="0.3">
      <c r="A56">
        <f t="shared" si="1"/>
        <v>-78</v>
      </c>
      <c r="B56">
        <f>rr^2+(v*A56)^2</f>
        <v>425000</v>
      </c>
      <c r="C56">
        <f>Lw-10*LOG10(B56)-11</f>
        <v>22.71611069949688</v>
      </c>
      <c r="D56">
        <f t="shared" si="0"/>
        <v>186.90076111159547</v>
      </c>
    </row>
    <row r="57" spans="1:4" x14ac:dyDescent="0.3">
      <c r="A57">
        <f t="shared" si="1"/>
        <v>-77</v>
      </c>
      <c r="B57">
        <f>rr^2+(v*A57)^2</f>
        <v>414236.11111111118</v>
      </c>
      <c r="C57">
        <f>Lw-10*LOG10(B57)-11</f>
        <v>22.82752044088889</v>
      </c>
      <c r="D57">
        <f t="shared" si="0"/>
        <v>191.75736093930689</v>
      </c>
    </row>
    <row r="58" spans="1:4" x14ac:dyDescent="0.3">
      <c r="A58">
        <f t="shared" si="1"/>
        <v>-76</v>
      </c>
      <c r="B58">
        <f>rr^2+(v*A58)^2</f>
        <v>403611.11111111118</v>
      </c>
      <c r="C58">
        <f>Lw-10*LOG10(B58)-11</f>
        <v>22.940368864692658</v>
      </c>
      <c r="D58">
        <f t="shared" si="0"/>
        <v>196.80534377201752</v>
      </c>
    </row>
    <row r="59" spans="1:4" x14ac:dyDescent="0.3">
      <c r="A59">
        <f t="shared" si="1"/>
        <v>-75</v>
      </c>
      <c r="B59">
        <f>rr^2+(v*A59)^2</f>
        <v>393125</v>
      </c>
      <c r="C59">
        <f>Lw-10*LOG10(B59)-11</f>
        <v>23.054693372106556</v>
      </c>
      <c r="D59">
        <f t="shared" si="0"/>
        <v>202.05487687740052</v>
      </c>
    </row>
    <row r="60" spans="1:4" x14ac:dyDescent="0.3">
      <c r="A60">
        <f t="shared" si="1"/>
        <v>-74</v>
      </c>
      <c r="B60">
        <f>rr^2+(v*A60)^2</f>
        <v>382777.77777777787</v>
      </c>
      <c r="C60">
        <f>Lw-10*LOG10(B60)-11</f>
        <v>23.170532831956805</v>
      </c>
      <c r="D60">
        <f t="shared" si="0"/>
        <v>207.5168102327589</v>
      </c>
    </row>
    <row r="61" spans="1:4" x14ac:dyDescent="0.3">
      <c r="A61">
        <f t="shared" si="1"/>
        <v>-73</v>
      </c>
      <c r="B61">
        <f>rr^2+(v*A61)^2</f>
        <v>372569.4444444445</v>
      </c>
      <c r="C61">
        <f>Lw-10*LOG10(B61)-11</f>
        <v>23.287927657932798</v>
      </c>
      <c r="D61">
        <f t="shared" si="0"/>
        <v>213.2027321533954</v>
      </c>
    </row>
    <row r="62" spans="1:4" x14ac:dyDescent="0.3">
      <c r="A62">
        <f t="shared" si="1"/>
        <v>-72</v>
      </c>
      <c r="B62">
        <f>rr^2+(v*A62)^2</f>
        <v>362500</v>
      </c>
      <c r="C62">
        <f>Lw-10*LOG10(B62)-11</f>
        <v>23.406919890929871</v>
      </c>
      <c r="D62">
        <f t="shared" si="0"/>
        <v>219.1250302687672</v>
      </c>
    </row>
    <row r="63" spans="1:4" x14ac:dyDescent="0.3">
      <c r="A63">
        <f t="shared" si="1"/>
        <v>-71</v>
      </c>
      <c r="B63">
        <f>rr^2+(v*A63)^2</f>
        <v>352569.44444444455</v>
      </c>
      <c r="C63">
        <f>Lw-10*LOG10(B63)-11</f>
        <v>23.527553286906439</v>
      </c>
      <c r="D63">
        <f t="shared" si="0"/>
        <v>225.29695844060745</v>
      </c>
    </row>
    <row r="64" spans="1:4" x14ac:dyDescent="0.3">
      <c r="A64">
        <f t="shared" si="1"/>
        <v>-70</v>
      </c>
      <c r="B64">
        <f>rr^2+(v*A64)^2</f>
        <v>342777.77777777781</v>
      </c>
      <c r="C64">
        <f>Lw-10*LOG10(B64)-11</f>
        <v>23.649873410700643</v>
      </c>
      <c r="D64">
        <f t="shared" si="0"/>
        <v>231.73271029233507</v>
      </c>
    </row>
    <row r="65" spans="1:4" x14ac:dyDescent="0.3">
      <c r="A65">
        <f t="shared" si="1"/>
        <v>-69</v>
      </c>
      <c r="B65">
        <f>rr^2+(v*A65)^2</f>
        <v>333125</v>
      </c>
      <c r="C65">
        <f>Lw-10*LOG10(B65)-11</f>
        <v>23.77392773629353</v>
      </c>
      <c r="D65">
        <f t="shared" si="0"/>
        <v>238.44750010485035</v>
      </c>
    </row>
    <row r="66" spans="1:4" x14ac:dyDescent="0.3">
      <c r="A66">
        <f t="shared" si="1"/>
        <v>-68</v>
      </c>
      <c r="B66">
        <f>rr^2+(v*A66)^2</f>
        <v>323611.11111111118</v>
      </c>
      <c r="C66">
        <f>Lw-10*LOG10(B66)-11</f>
        <v>23.899765754052495</v>
      </c>
      <c r="D66">
        <f t="shared" si="0"/>
        <v>245.45765193196686</v>
      </c>
    </row>
    <row r="67" spans="1:4" x14ac:dyDescent="0.3">
      <c r="A67">
        <f t="shared" si="1"/>
        <v>-67</v>
      </c>
      <c r="B67">
        <f>rr^2+(v*A67)^2</f>
        <v>314236.11111111118</v>
      </c>
      <c r="C67">
        <f>Lw-10*LOG10(B67)-11</f>
        <v>24.027439085540273</v>
      </c>
      <c r="D67">
        <f t="shared" si="0"/>
        <v>252.7806979012077</v>
      </c>
    </row>
    <row r="68" spans="1:4" x14ac:dyDescent="0.3">
      <c r="A68">
        <f t="shared" si="1"/>
        <v>-66</v>
      </c>
      <c r="B68">
        <f>rr^2+(v*A68)^2</f>
        <v>305000</v>
      </c>
      <c r="C68">
        <f>Lw-10*LOG10(B68)-11</f>
        <v>24.157001606532141</v>
      </c>
      <c r="D68">
        <f t="shared" si="0"/>
        <v>260.43548679484638</v>
      </c>
    </row>
    <row r="69" spans="1:4" x14ac:dyDescent="0.3">
      <c r="A69">
        <f t="shared" si="1"/>
        <v>-65</v>
      </c>
      <c r="B69">
        <f>rr^2+(v*A69)^2</f>
        <v>295902.77777777787</v>
      </c>
      <c r="C69">
        <f>Lw-10*LOG10(B69)-11</f>
        <v>24.288509578947966</v>
      </c>
      <c r="D69">
        <f t="shared" si="0"/>
        <v>268.44230415465057</v>
      </c>
    </row>
    <row r="70" spans="1:4" x14ac:dyDescent="0.3">
      <c r="A70">
        <f t="shared" si="1"/>
        <v>-64</v>
      </c>
      <c r="B70">
        <f>rr^2+(v*A70)^2</f>
        <v>286944.4444444445</v>
      </c>
      <c r="C70">
        <f>Lw-10*LOG10(B70)-11</f>
        <v>24.42202179247667</v>
      </c>
      <c r="D70">
        <f t="shared" si="0"/>
        <v>276.82300532501603</v>
      </c>
    </row>
    <row r="71" spans="1:4" x14ac:dyDescent="0.3">
      <c r="A71">
        <f t="shared" si="1"/>
        <v>-63</v>
      </c>
      <c r="B71">
        <f>rr^2+(v*A71)^2</f>
        <v>278125</v>
      </c>
      <c r="C71">
        <f>Lw-10*LOG10(B71)-11</f>
        <v>24.557599716749934</v>
      </c>
      <c r="D71">
        <f t="shared" si="0"/>
        <v>285.60116304693304</v>
      </c>
    </row>
    <row r="72" spans="1:4" x14ac:dyDescent="0.3">
      <c r="A72">
        <f t="shared" si="1"/>
        <v>-62</v>
      </c>
      <c r="B72">
        <f>rr^2+(v*A72)^2</f>
        <v>269444.4444444445</v>
      </c>
      <c r="C72">
        <f>Lw-10*LOG10(B72)-11</f>
        <v>24.695307665010425</v>
      </c>
      <c r="D72">
        <f t="shared" si="0"/>
        <v>294.80223144406341</v>
      </c>
    </row>
    <row r="73" spans="1:4" x14ac:dyDescent="0.3">
      <c r="A73">
        <f t="shared" si="1"/>
        <v>-61</v>
      </c>
      <c r="B73">
        <f>rr^2+(v*A73)^2</f>
        <v>260902.77777777781</v>
      </c>
      <c r="C73">
        <f>Lw-10*LOG10(B73)-11</f>
        <v>24.835212970318651</v>
      </c>
      <c r="D73">
        <f t="shared" si="0"/>
        <v>304.45372850757673</v>
      </c>
    </row>
    <row r="74" spans="1:4" x14ac:dyDescent="0.3">
      <c r="A74">
        <f t="shared" si="1"/>
        <v>-60</v>
      </c>
      <c r="B74">
        <f>rr^2+(v*A74)^2</f>
        <v>252500.00000000006</v>
      </c>
      <c r="C74">
        <f>Lw-10*LOG10(B74)-11</f>
        <v>24.977386175453191</v>
      </c>
      <c r="D74">
        <f t="shared" si="0"/>
        <v>314.58543949476439</v>
      </c>
    </row>
    <row r="75" spans="1:4" x14ac:dyDescent="0.3">
      <c r="A75">
        <f t="shared" si="1"/>
        <v>-59</v>
      </c>
      <c r="B75">
        <f>rr^2+(v*A75)^2</f>
        <v>244236.11111111112</v>
      </c>
      <c r="C75">
        <f>Lw-10*LOG10(B75)-11</f>
        <v>25.121901237783064</v>
      </c>
      <c r="D75">
        <f t="shared" si="0"/>
        <v>325.22964401562785</v>
      </c>
    </row>
    <row r="76" spans="1:4" x14ac:dyDescent="0.3">
      <c r="A76">
        <f t="shared" si="1"/>
        <v>-58</v>
      </c>
      <c r="B76">
        <f>rr^2+(v*A76)^2</f>
        <v>236111.11111111115</v>
      </c>
      <c r="C76">
        <f>Lw-10*LOG10(B76)-11</f>
        <v>25.268835750529945</v>
      </c>
      <c r="D76">
        <f t="shared" si="0"/>
        <v>336.42137000087229</v>
      </c>
    </row>
    <row r="77" spans="1:4" x14ac:dyDescent="0.3">
      <c r="A77">
        <f t="shared" si="1"/>
        <v>-57</v>
      </c>
      <c r="B77">
        <f>rr^2+(v*A77)^2</f>
        <v>228125.00000000006</v>
      </c>
      <c r="C77">
        <f>Lw-10*LOG10(B77)-11</f>
        <v>25.418271181994506</v>
      </c>
      <c r="D77">
        <f t="shared" si="0"/>
        <v>348.19867823530228</v>
      </c>
    </row>
    <row r="78" spans="1:4" x14ac:dyDescent="0.3">
      <c r="A78">
        <f t="shared" si="1"/>
        <v>-56</v>
      </c>
      <c r="B78">
        <f>rr^2+(v*A78)^2</f>
        <v>220277.77777777778</v>
      </c>
      <c r="C78">
        <f>Lw-10*LOG10(B78)-11</f>
        <v>25.570293134496836</v>
      </c>
      <c r="D78">
        <f t="shared" si="0"/>
        <v>360.60298171594127</v>
      </c>
    </row>
    <row r="79" spans="1:4" x14ac:dyDescent="0.3">
      <c r="A79">
        <f t="shared" si="1"/>
        <v>-55</v>
      </c>
      <c r="B79">
        <f>rr^2+(v*A79)^2</f>
        <v>212569.44444444447</v>
      </c>
      <c r="C79">
        <f>Lw-10*LOG10(B79)-11</f>
        <v>25.724991624979147</v>
      </c>
      <c r="D79">
        <f t="shared" ref="D79:D142" si="2">10^(C79/10)</f>
        <v>373.67940477065179</v>
      </c>
    </row>
    <row r="80" spans="1:4" x14ac:dyDescent="0.3">
      <c r="A80">
        <f t="shared" ref="A80:A143" si="3">A79+1</f>
        <v>-54</v>
      </c>
      <c r="B80">
        <f>rr^2+(v*A80)^2</f>
        <v>205000.00000000006</v>
      </c>
      <c r="C80">
        <f>Lw-10*LOG10(B80)-11</f>
        <v>25.882461389442454</v>
      </c>
      <c r="D80">
        <f t="shared" si="2"/>
        <v>387.47718767038123</v>
      </c>
    </row>
    <row r="81" spans="1:4" x14ac:dyDescent="0.3">
      <c r="A81">
        <f t="shared" si="3"/>
        <v>-53</v>
      </c>
      <c r="B81">
        <f>rr^2+(v*A81)^2</f>
        <v>197569.44444444447</v>
      </c>
      <c r="C81">
        <f>Lw-10*LOG10(B81)-11</f>
        <v>26.042802213641593</v>
      </c>
      <c r="D81">
        <f t="shared" si="2"/>
        <v>402.05014341053231</v>
      </c>
    </row>
    <row r="82" spans="1:4" x14ac:dyDescent="0.3">
      <c r="A82">
        <f t="shared" si="3"/>
        <v>-52</v>
      </c>
      <c r="B82">
        <f>rr^2+(v*A82)^2</f>
        <v>190277.77777777781</v>
      </c>
      <c r="C82">
        <f>Lw-10*LOG10(B82)-11</f>
        <v>26.20611929274861</v>
      </c>
      <c r="D82">
        <f t="shared" si="2"/>
        <v>417.45717445363647</v>
      </c>
    </row>
    <row r="83" spans="1:4" x14ac:dyDescent="0.3">
      <c r="A83">
        <f t="shared" si="3"/>
        <v>-51</v>
      </c>
      <c r="B83">
        <f>rr^2+(v*A83)^2</f>
        <v>183125.00000000006</v>
      </c>
      <c r="C83">
        <f>Lw-10*LOG10(B83)-11</f>
        <v>26.372523623018154</v>
      </c>
      <c r="D83">
        <f t="shared" si="2"/>
        <v>433.7628585525091</v>
      </c>
    </row>
    <row r="84" spans="1:4" x14ac:dyDescent="0.3">
      <c r="A84">
        <f t="shared" si="3"/>
        <v>-50</v>
      </c>
      <c r="B84">
        <f>rr^2+(v*A84)^2</f>
        <v>176111.11111111112</v>
      </c>
      <c r="C84">
        <f>Lw-10*LOG10(B84)-11</f>
        <v>26.542132428855545</v>
      </c>
      <c r="D84">
        <f t="shared" si="2"/>
        <v>451.0381143544821</v>
      </c>
    </row>
    <row r="85" spans="1:4" x14ac:dyDescent="0.3">
      <c r="A85">
        <f t="shared" si="3"/>
        <v>-49</v>
      </c>
      <c r="B85">
        <f>rr^2+(v*A85)^2</f>
        <v>169236.11111111115</v>
      </c>
      <c r="C85">
        <f>Lw-10*LOG10(B85)-11</f>
        <v>26.715069629105251</v>
      </c>
      <c r="D85">
        <f t="shared" si="2"/>
        <v>469.36095937749889</v>
      </c>
    </row>
    <row r="86" spans="1:4" x14ac:dyDescent="0.3">
      <c r="A86">
        <f t="shared" si="3"/>
        <v>-48</v>
      </c>
      <c r="B86">
        <f>rr^2+(v*A86)^2</f>
        <v>162500</v>
      </c>
      <c r="C86">
        <f>Lw-10*LOG10(B86)-11</f>
        <v>26.891466346851068</v>
      </c>
      <c r="D86">
        <f t="shared" si="2"/>
        <v>488.81737521494273</v>
      </c>
    </row>
    <row r="87" spans="1:4" x14ac:dyDescent="0.3">
      <c r="A87">
        <f t="shared" si="3"/>
        <v>-47</v>
      </c>
      <c r="B87">
        <f>rr^2+(v*A87)^2</f>
        <v>155902.77777777778</v>
      </c>
      <c r="C87">
        <f>Lw-10*LOG10(B87)-11</f>
        <v>27.071461467559075</v>
      </c>
      <c r="D87">
        <f t="shared" si="2"/>
        <v>509.50229755143255</v>
      </c>
    </row>
    <row r="88" spans="1:4" x14ac:dyDescent="0.3">
      <c r="A88">
        <f t="shared" si="3"/>
        <v>-46</v>
      </c>
      <c r="B88">
        <f>rr^2+(v*A88)^2</f>
        <v>149444.44444444447</v>
      </c>
      <c r="C88">
        <f>Lw-10*LOG10(B88)-11</f>
        <v>27.255202251008981</v>
      </c>
      <c r="D88">
        <f t="shared" si="2"/>
        <v>531.52075186011439</v>
      </c>
    </row>
    <row r="89" spans="1:4" x14ac:dyDescent="0.3">
      <c r="A89">
        <f t="shared" si="3"/>
        <v>-45</v>
      </c>
      <c r="B89">
        <f>rr^2+(v*A89)^2</f>
        <v>143125</v>
      </c>
      <c r="C89">
        <f>Lw-10*LOG10(B89)-11</f>
        <v>27.442845003160365</v>
      </c>
      <c r="D89">
        <f t="shared" si="2"/>
        <v>554.98915963268587</v>
      </c>
    </row>
    <row r="90" spans="1:4" x14ac:dyDescent="0.3">
      <c r="A90">
        <f t="shared" si="3"/>
        <v>-44</v>
      </c>
      <c r="B90">
        <f>rr^2+(v*A90)^2</f>
        <v>136944.44444444447</v>
      </c>
      <c r="C90">
        <f>Lw-10*LOG10(B90)-11</f>
        <v>27.634555814900573</v>
      </c>
      <c r="D90">
        <f t="shared" si="2"/>
        <v>580.03684482909057</v>
      </c>
    </row>
    <row r="91" spans="1:4" x14ac:dyDescent="0.3">
      <c r="A91">
        <f t="shared" si="3"/>
        <v>-43</v>
      </c>
      <c r="B91">
        <f>rr^2+(v*A91)^2</f>
        <v>130902.77777777781</v>
      </c>
      <c r="C91">
        <f>Lw-10*LOG10(B91)-11</f>
        <v>27.830511375534378</v>
      </c>
      <c r="D91">
        <f t="shared" si="2"/>
        <v>606.8077761288946</v>
      </c>
    </row>
    <row r="92" spans="1:4" x14ac:dyDescent="0.3">
      <c r="A92">
        <f t="shared" si="3"/>
        <v>-42</v>
      </c>
      <c r="B92">
        <f>rr^2+(v*A92)^2</f>
        <v>125000</v>
      </c>
      <c r="C92">
        <f>Lw-10*LOG10(B92)-11</f>
        <v>28.030899869919438</v>
      </c>
      <c r="D92">
        <f t="shared" si="2"/>
        <v>635.46258777942569</v>
      </c>
    </row>
    <row r="93" spans="1:4" x14ac:dyDescent="0.3">
      <c r="A93">
        <f t="shared" si="3"/>
        <v>-41</v>
      </c>
      <c r="B93">
        <f>rr^2+(v*A93)^2</f>
        <v>119236.11111111112</v>
      </c>
      <c r="C93">
        <f>Lw-10*LOG10(B93)-11</f>
        <v>28.23592196934333</v>
      </c>
      <c r="D93">
        <f t="shared" si="2"/>
        <v>666.1809306947963</v>
      </c>
    </row>
    <row r="94" spans="1:4" x14ac:dyDescent="0.3">
      <c r="A94">
        <f t="shared" si="3"/>
        <v>-40</v>
      </c>
      <c r="B94">
        <f>rr^2+(v*A94)^2</f>
        <v>113611.11111111114</v>
      </c>
      <c r="C94">
        <f>Lw-10*LOG10(B94)-11</f>
        <v>28.445791927599451</v>
      </c>
      <c r="D94">
        <f t="shared" si="2"/>
        <v>699.16421638323095</v>
      </c>
    </row>
    <row r="95" spans="1:4" x14ac:dyDescent="0.3">
      <c r="A95">
        <f t="shared" si="3"/>
        <v>-39</v>
      </c>
      <c r="B95">
        <f>rr^2+(v*A95)^2</f>
        <v>108125</v>
      </c>
      <c r="C95">
        <f>Lw-10*LOG10(B95)-11</f>
        <v>28.660738795271293</v>
      </c>
      <c r="D95">
        <f t="shared" si="2"/>
        <v>734.63882980280437</v>
      </c>
    </row>
    <row r="96" spans="1:4" x14ac:dyDescent="0.3">
      <c r="A96">
        <f t="shared" si="3"/>
        <v>-38</v>
      </c>
      <c r="B96">
        <f>rr^2+(v*A96)^2</f>
        <v>102777.7777777778</v>
      </c>
      <c r="C96">
        <f>Lw-10*LOG10(B96)-11</f>
        <v>28.88100776700292</v>
      </c>
      <c r="D96">
        <f t="shared" si="2"/>
        <v>772.85990405605787</v>
      </c>
    </row>
    <row r="97" spans="1:4" x14ac:dyDescent="0.3">
      <c r="A97">
        <f t="shared" si="3"/>
        <v>-37</v>
      </c>
      <c r="B97">
        <f>rr^2+(v*A97)^2</f>
        <v>97569.444444444467</v>
      </c>
      <c r="C97">
        <f>Lw-10*LOG10(B97)-11</f>
        <v>29.106861678541506</v>
      </c>
      <c r="D97">
        <f t="shared" si="2"/>
        <v>814.11577082061626</v>
      </c>
    </row>
    <row r="98" spans="1:4" x14ac:dyDescent="0.3">
      <c r="A98">
        <f t="shared" si="3"/>
        <v>-36</v>
      </c>
      <c r="B98">
        <f>rr^2+(v*A98)^2</f>
        <v>92500</v>
      </c>
      <c r="C98">
        <f>Lw-10*LOG10(B98)-11</f>
        <v>29.338582672609675</v>
      </c>
      <c r="D98">
        <f t="shared" si="2"/>
        <v>858.73322672895358</v>
      </c>
    </row>
    <row r="99" spans="1:4" x14ac:dyDescent="0.3">
      <c r="A99">
        <f t="shared" si="3"/>
        <v>-35</v>
      </c>
      <c r="B99">
        <f>rr^2+(v*A99)^2</f>
        <v>87569.444444444453</v>
      </c>
      <c r="C99">
        <f>Lw-10*LOG10(B99)-11</f>
        <v>29.576474055221681</v>
      </c>
      <c r="D99">
        <f t="shared" si="2"/>
        <v>907.08378905865663</v>
      </c>
    </row>
    <row r="100" spans="1:4" x14ac:dyDescent="0.3">
      <c r="A100">
        <f t="shared" si="3"/>
        <v>-34</v>
      </c>
      <c r="B100">
        <f>rr^2+(v*A100)^2</f>
        <v>82777.777777777796</v>
      </c>
      <c r="C100">
        <f>Lw-10*LOG10(B100)-11</f>
        <v>29.820862366910319</v>
      </c>
      <c r="D100">
        <f t="shared" si="2"/>
        <v>959.59115604275689</v>
      </c>
    </row>
    <row r="101" spans="1:4" x14ac:dyDescent="0.3">
      <c r="A101">
        <f t="shared" si="3"/>
        <v>-33</v>
      </c>
      <c r="B101">
        <f>rr^2+(v*A101)^2</f>
        <v>78125</v>
      </c>
      <c r="C101">
        <f>Lw-10*LOG10(B101)-11</f>
        <v>30.072099696478688</v>
      </c>
      <c r="D101">
        <f t="shared" si="2"/>
        <v>1016.7401404470821</v>
      </c>
    </row>
    <row r="102" spans="1:4" x14ac:dyDescent="0.3">
      <c r="A102">
        <f t="shared" si="3"/>
        <v>-32</v>
      </c>
      <c r="B102">
        <f>rr^2+(v*A102)^2</f>
        <v>73611.111111111124</v>
      </c>
      <c r="C102">
        <f>Lw-10*LOG10(B102)-11</f>
        <v>30.330566268304793</v>
      </c>
      <c r="D102">
        <f t="shared" si="2"/>
        <v>1079.0874132103449</v>
      </c>
    </row>
    <row r="103" spans="1:4" x14ac:dyDescent="0.3">
      <c r="A103">
        <f t="shared" si="3"/>
        <v>-31</v>
      </c>
      <c r="B103">
        <f>rr^2+(v*A103)^2</f>
        <v>69236.111111111124</v>
      </c>
      <c r="C103">
        <f>Lw-10*LOG10(B103)-11</f>
        <v>30.596673337835938</v>
      </c>
      <c r="D103">
        <f t="shared" si="2"/>
        <v>1147.2744814473076</v>
      </c>
    </row>
    <row r="104" spans="1:4" x14ac:dyDescent="0.3">
      <c r="A104">
        <f t="shared" si="3"/>
        <v>-30</v>
      </c>
      <c r="B104">
        <f>rr^2+(v*A104)^2</f>
        <v>65000.000000000015</v>
      </c>
      <c r="C104">
        <f>Lw-10*LOG10(B104)-11</f>
        <v>30.870866433571443</v>
      </c>
      <c r="D104">
        <f t="shared" si="2"/>
        <v>1222.043438037357</v>
      </c>
    </row>
    <row r="105" spans="1:4" x14ac:dyDescent="0.3">
      <c r="A105">
        <f t="shared" si="3"/>
        <v>-29</v>
      </c>
      <c r="B105">
        <f>rr^2+(v*A105)^2</f>
        <v>60902.777777777788</v>
      </c>
      <c r="C105">
        <f>Lw-10*LOG10(B105)-11</f>
        <v>31.153628987292095</v>
      </c>
      <c r="D105">
        <f t="shared" si="2"/>
        <v>1304.2561664800076</v>
      </c>
    </row>
    <row r="106" spans="1:4" x14ac:dyDescent="0.3">
      <c r="A106">
        <f t="shared" si="3"/>
        <v>-28</v>
      </c>
      <c r="B106">
        <f>rr^2+(v*A106)^2</f>
        <v>56944.444444444445</v>
      </c>
      <c r="C106">
        <f>Lw-10*LOG10(B106)-11</f>
        <v>31.445486397115324</v>
      </c>
      <c r="D106">
        <f t="shared" si="2"/>
        <v>1394.917875613372</v>
      </c>
    </row>
    <row r="107" spans="1:4" x14ac:dyDescent="0.3">
      <c r="A107">
        <f t="shared" si="3"/>
        <v>-27</v>
      </c>
      <c r="B107">
        <f>rr^2+(v*A107)^2</f>
        <v>53125.000000000015</v>
      </c>
      <c r="C107">
        <f>Lw-10*LOG10(B107)-11</f>
        <v>31.747010569416318</v>
      </c>
      <c r="D107">
        <f t="shared" si="2"/>
        <v>1495.2060888927642</v>
      </c>
    </row>
    <row r="108" spans="1:4" x14ac:dyDescent="0.3">
      <c r="A108">
        <f t="shared" si="3"/>
        <v>-26</v>
      </c>
      <c r="B108">
        <f>rr^2+(v*A108)^2</f>
        <v>49444.444444444453</v>
      </c>
      <c r="C108">
        <f>Lw-10*LOG10(B108)-11</f>
        <v>32.058824984583936</v>
      </c>
      <c r="D108">
        <f t="shared" si="2"/>
        <v>1606.5065421389979</v>
      </c>
    </row>
    <row r="109" spans="1:4" x14ac:dyDescent="0.3">
      <c r="A109">
        <f t="shared" si="3"/>
        <v>-25</v>
      </c>
      <c r="B109">
        <f>rr^2+(v*A109)^2</f>
        <v>45902.777777777781</v>
      </c>
      <c r="C109">
        <f>Lw-10*LOG10(B109)-11</f>
        <v>32.381610326096094</v>
      </c>
      <c r="D109">
        <f t="shared" si="2"/>
        <v>1730.4578789757429</v>
      </c>
    </row>
    <row r="110" spans="1:4" x14ac:dyDescent="0.3">
      <c r="A110">
        <f t="shared" si="3"/>
        <v>-24</v>
      </c>
      <c r="B110">
        <f>rr^2+(v*A110)^2</f>
        <v>42500</v>
      </c>
      <c r="C110">
        <f>Lw-10*LOG10(B110)-11</f>
        <v>32.71611069949688</v>
      </c>
      <c r="D110">
        <f t="shared" si="2"/>
        <v>1869.0076111159551</v>
      </c>
    </row>
    <row r="111" spans="1:4" x14ac:dyDescent="0.3">
      <c r="A111">
        <f t="shared" si="3"/>
        <v>-23</v>
      </c>
      <c r="B111">
        <f>rr^2+(v*A111)^2</f>
        <v>39236.111111111117</v>
      </c>
      <c r="C111">
        <f>Lw-10*LOG10(B111)-11</f>
        <v>33.063140442758105</v>
      </c>
      <c r="D111">
        <f t="shared" si="2"/>
        <v>2024.4825805362213</v>
      </c>
    </row>
    <row r="112" spans="1:4" x14ac:dyDescent="0.3">
      <c r="A112">
        <f t="shared" si="3"/>
        <v>-22</v>
      </c>
      <c r="B112">
        <f>rr^2+(v*A112)^2</f>
        <v>36111.111111111117</v>
      </c>
      <c r="C112">
        <f>Lw-10*LOG10(B112)-11</f>
        <v>33.423591484604508</v>
      </c>
      <c r="D112">
        <f t="shared" si="2"/>
        <v>2199.6781884672432</v>
      </c>
    </row>
    <row r="113" spans="1:4" x14ac:dyDescent="0.3">
      <c r="A113">
        <f t="shared" si="3"/>
        <v>-21</v>
      </c>
      <c r="B113">
        <f>rr^2+(v*A113)^2</f>
        <v>33125</v>
      </c>
      <c r="C113">
        <f>Lw-10*LOG10(B113)-11</f>
        <v>33.79844113055136</v>
      </c>
      <c r="D113">
        <f t="shared" si="2"/>
        <v>2397.9720293563255</v>
      </c>
    </row>
    <row r="114" spans="1:4" x14ac:dyDescent="0.3">
      <c r="A114">
        <f t="shared" si="3"/>
        <v>-20</v>
      </c>
      <c r="B114">
        <f>rr^2+(v*A114)^2</f>
        <v>30277.777777777785</v>
      </c>
      <c r="C114">
        <f>Lw-10*LOG10(B114)-11</f>
        <v>34.188760028266643</v>
      </c>
      <c r="D114">
        <f t="shared" si="2"/>
        <v>2623.4693990893752</v>
      </c>
    </row>
    <row r="115" spans="1:4" x14ac:dyDescent="0.3">
      <c r="A115">
        <f t="shared" si="3"/>
        <v>-19</v>
      </c>
      <c r="B115">
        <f>rr^2+(v*A115)^2</f>
        <v>27569.444444444449</v>
      </c>
      <c r="C115">
        <f>Lw-10*LOG10(B115)-11</f>
        <v>34.595719853321341</v>
      </c>
      <c r="D115">
        <f t="shared" si="2"/>
        <v>2881.1905743147736</v>
      </c>
    </row>
    <row r="116" spans="1:4" x14ac:dyDescent="0.3">
      <c r="A116">
        <f t="shared" si="3"/>
        <v>-18</v>
      </c>
      <c r="B116">
        <f>rr^2+(v*A116)^2</f>
        <v>25000</v>
      </c>
      <c r="C116">
        <f>Lw-10*LOG10(B116)-11</f>
        <v>35.020599913279625</v>
      </c>
      <c r="D116">
        <f t="shared" si="2"/>
        <v>3177.3129388971288</v>
      </c>
    </row>
    <row r="117" spans="1:4" x14ac:dyDescent="0.3">
      <c r="A117">
        <f t="shared" si="3"/>
        <v>-17</v>
      </c>
      <c r="B117">
        <f>rr^2+(v*A117)^2</f>
        <v>22569.444444444449</v>
      </c>
      <c r="C117">
        <f>Lw-10*LOG10(B117)-11</f>
        <v>35.464791311163751</v>
      </c>
      <c r="D117">
        <f t="shared" si="2"/>
        <v>3519.4851015475901</v>
      </c>
    </row>
    <row r="118" spans="1:4" x14ac:dyDescent="0.3">
      <c r="A118">
        <f t="shared" si="3"/>
        <v>-16</v>
      </c>
      <c r="B118">
        <f>rr^2+(v*A118)^2</f>
        <v>20277.777777777781</v>
      </c>
      <c r="C118">
        <f>Lw-10*LOG10(B118)-11</f>
        <v>35.929796406468313</v>
      </c>
      <c r="D118">
        <f t="shared" si="2"/>
        <v>3917.2351301471458</v>
      </c>
    </row>
    <row r="119" spans="1:4" x14ac:dyDescent="0.3">
      <c r="A119">
        <f t="shared" si="3"/>
        <v>-15</v>
      </c>
      <c r="B119">
        <f>rr^2+(v*A119)^2</f>
        <v>18125.000000000004</v>
      </c>
      <c r="C119">
        <f>Lw-10*LOG10(B119)-11</f>
        <v>36.417219847569683</v>
      </c>
      <c r="D119">
        <f t="shared" si="2"/>
        <v>4382.5006053753459</v>
      </c>
    </row>
    <row r="120" spans="1:4" x14ac:dyDescent="0.3">
      <c r="A120">
        <f t="shared" si="3"/>
        <v>-14</v>
      </c>
      <c r="B120">
        <f>rr^2+(v*A120)^2</f>
        <v>16111.111111111111</v>
      </c>
      <c r="C120">
        <f>Lw-10*LOG10(B120)-11</f>
        <v>36.928745072043498</v>
      </c>
      <c r="D120">
        <f t="shared" si="2"/>
        <v>4930.3131810472651</v>
      </c>
    </row>
    <row r="121" spans="1:4" x14ac:dyDescent="0.3">
      <c r="A121">
        <f t="shared" si="3"/>
        <v>-13</v>
      </c>
      <c r="B121">
        <f>rr^2+(v*A121)^2</f>
        <v>14236.111111111113</v>
      </c>
      <c r="C121">
        <f>Lw-10*LOG10(B121)-11</f>
        <v>37.46608631039495</v>
      </c>
      <c r="D121">
        <f t="shared" si="2"/>
        <v>5579.6715024534933</v>
      </c>
    </row>
    <row r="122" spans="1:4" x14ac:dyDescent="0.3">
      <c r="A122">
        <f t="shared" si="3"/>
        <v>-12</v>
      </c>
      <c r="B122">
        <f>rr^2+(v*A122)^2</f>
        <v>12500</v>
      </c>
      <c r="C122">
        <f>Lw-10*LOG10(B122)-11</f>
        <v>38.030899869919438</v>
      </c>
      <c r="D122">
        <f t="shared" si="2"/>
        <v>6354.6258777942585</v>
      </c>
    </row>
    <row r="123" spans="1:4" x14ac:dyDescent="0.3">
      <c r="A123">
        <f t="shared" si="3"/>
        <v>-11</v>
      </c>
      <c r="B123">
        <f>rr^2+(v*A123)^2</f>
        <v>10902.777777777779</v>
      </c>
      <c r="C123">
        <f>Lw-10*LOG10(B123)-11</f>
        <v>38.62462839686016</v>
      </c>
      <c r="D123">
        <f t="shared" si="2"/>
        <v>7285.5583312290892</v>
      </c>
    </row>
    <row r="124" spans="1:4" x14ac:dyDescent="0.3">
      <c r="A124">
        <f t="shared" si="3"/>
        <v>-10</v>
      </c>
      <c r="B124">
        <f>rr^2+(v*A124)^2</f>
        <v>9444.4444444444453</v>
      </c>
      <c r="C124">
        <f>Lw-10*LOG10(B124)-11</f>
        <v>39.24823583725032</v>
      </c>
      <c r="D124">
        <f t="shared" si="2"/>
        <v>8410.534250021803</v>
      </c>
    </row>
    <row r="125" spans="1:4" x14ac:dyDescent="0.3">
      <c r="A125">
        <f t="shared" si="3"/>
        <v>-9</v>
      </c>
      <c r="B125">
        <f>rr^2+(v*A125)^2</f>
        <v>8125</v>
      </c>
      <c r="C125">
        <f>Lw-10*LOG10(B125)-11</f>
        <v>39.901766303490881</v>
      </c>
      <c r="D125">
        <f t="shared" si="2"/>
        <v>9776.3475042988575</v>
      </c>
    </row>
    <row r="126" spans="1:4" x14ac:dyDescent="0.3">
      <c r="A126">
        <f t="shared" si="3"/>
        <v>-8</v>
      </c>
      <c r="B126">
        <f>rr^2+(v*A126)^2</f>
        <v>6944.4444444444453</v>
      </c>
      <c r="C126">
        <f>Lw-10*LOG10(B126)-11</f>
        <v>40.583624920952495</v>
      </c>
      <c r="D126">
        <f t="shared" si="2"/>
        <v>11438.326580029661</v>
      </c>
    </row>
    <row r="127" spans="1:4" x14ac:dyDescent="0.3">
      <c r="A127">
        <f t="shared" si="3"/>
        <v>-7</v>
      </c>
      <c r="B127">
        <f>rr^2+(v*A127)^2</f>
        <v>5902.7777777777774</v>
      </c>
      <c r="C127">
        <f>Lw-10*LOG10(B127)-11</f>
        <v>41.28943566380957</v>
      </c>
      <c r="D127">
        <f t="shared" si="2"/>
        <v>13456.854800034898</v>
      </c>
    </row>
    <row r="128" spans="1:4" x14ac:dyDescent="0.3">
      <c r="A128">
        <f t="shared" si="3"/>
        <v>-6</v>
      </c>
      <c r="B128">
        <f>rr^2+(v*A128)^2</f>
        <v>5000</v>
      </c>
      <c r="C128">
        <f>Lw-10*LOG10(B128)-11</f>
        <v>42.010299956639813</v>
      </c>
      <c r="D128">
        <f t="shared" si="2"/>
        <v>15886.56469448566</v>
      </c>
    </row>
    <row r="129" spans="1:4" x14ac:dyDescent="0.3">
      <c r="A129">
        <f t="shared" si="3"/>
        <v>-5</v>
      </c>
      <c r="B129">
        <f>rr^2+(v*A129)^2</f>
        <v>4236.1111111111113</v>
      </c>
      <c r="C129">
        <f>Lw-10*LOG10(B129)-11</f>
        <v>42.730326570844824</v>
      </c>
      <c r="D129">
        <f t="shared" si="2"/>
        <v>18751.35504922894</v>
      </c>
    </row>
    <row r="130" spans="1:4" x14ac:dyDescent="0.3">
      <c r="A130">
        <f t="shared" si="3"/>
        <v>-4</v>
      </c>
      <c r="B130">
        <f>rr^2+(v*A130)^2</f>
        <v>3611.1111111111113</v>
      </c>
      <c r="C130">
        <f>Lw-10*LOG10(B130)-11</f>
        <v>43.423591484604501</v>
      </c>
      <c r="D130">
        <f t="shared" si="2"/>
        <v>21996.7818846724</v>
      </c>
    </row>
    <row r="131" spans="1:4" x14ac:dyDescent="0.3">
      <c r="A131">
        <f t="shared" si="3"/>
        <v>-3</v>
      </c>
      <c r="B131">
        <f>rr^2+(v*A131)^2</f>
        <v>3125</v>
      </c>
      <c r="C131">
        <f>Lw-10*LOG10(B131)-11</f>
        <v>44.051499783199056</v>
      </c>
      <c r="D131">
        <f t="shared" si="2"/>
        <v>25418.503511177038</v>
      </c>
    </row>
    <row r="132" spans="1:4" x14ac:dyDescent="0.3">
      <c r="A132">
        <f t="shared" si="3"/>
        <v>-2</v>
      </c>
      <c r="B132">
        <f>rr^2+(v*A132)^2</f>
        <v>2777.7777777777778</v>
      </c>
      <c r="C132">
        <f>Lw-10*LOG10(B132)-11</f>
        <v>44.56302500767287</v>
      </c>
      <c r="D132">
        <f t="shared" si="2"/>
        <v>28595.816450074177</v>
      </c>
    </row>
    <row r="133" spans="1:4" x14ac:dyDescent="0.3">
      <c r="A133">
        <f t="shared" si="3"/>
        <v>-1</v>
      </c>
      <c r="B133">
        <f>rr^2+(v*A133)^2</f>
        <v>2569.4444444444443</v>
      </c>
      <c r="C133">
        <f>Lw-10*LOG10(B133)-11</f>
        <v>44.901607680282545</v>
      </c>
      <c r="D133">
        <f t="shared" si="2"/>
        <v>30914.396162242356</v>
      </c>
    </row>
    <row r="134" spans="1:4" x14ac:dyDescent="0.3">
      <c r="A134">
        <f t="shared" si="3"/>
        <v>0</v>
      </c>
      <c r="B134">
        <f>rr^2+(v*A134)^2</f>
        <v>2500</v>
      </c>
      <c r="C134">
        <f>Lw-10*LOG10(B134)-11</f>
        <v>45.020599913279625</v>
      </c>
      <c r="D134">
        <f t="shared" si="2"/>
        <v>31773.129388971323</v>
      </c>
    </row>
    <row r="135" spans="1:4" x14ac:dyDescent="0.3">
      <c r="A135">
        <f t="shared" si="3"/>
        <v>1</v>
      </c>
      <c r="B135">
        <f>rr^2+(v*A135)^2</f>
        <v>2569.4444444444443</v>
      </c>
      <c r="C135">
        <f>Lw-10*LOG10(B135)-11</f>
        <v>44.901607680282545</v>
      </c>
      <c r="D135">
        <f t="shared" si="2"/>
        <v>30914.396162242356</v>
      </c>
    </row>
    <row r="136" spans="1:4" x14ac:dyDescent="0.3">
      <c r="A136">
        <f t="shared" si="3"/>
        <v>2</v>
      </c>
      <c r="B136">
        <f>rr^2+(v*A136)^2</f>
        <v>2777.7777777777778</v>
      </c>
      <c r="C136">
        <f>Lw-10*LOG10(B136)-11</f>
        <v>44.56302500767287</v>
      </c>
      <c r="D136">
        <f t="shared" si="2"/>
        <v>28595.816450074177</v>
      </c>
    </row>
    <row r="137" spans="1:4" x14ac:dyDescent="0.3">
      <c r="A137">
        <f t="shared" si="3"/>
        <v>3</v>
      </c>
      <c r="B137">
        <f>rr^2+(v*A137)^2</f>
        <v>3125</v>
      </c>
      <c r="C137">
        <f>Lw-10*LOG10(B137)-11</f>
        <v>44.051499783199056</v>
      </c>
      <c r="D137">
        <f t="shared" si="2"/>
        <v>25418.503511177038</v>
      </c>
    </row>
    <row r="138" spans="1:4" x14ac:dyDescent="0.3">
      <c r="A138">
        <f t="shared" si="3"/>
        <v>4</v>
      </c>
      <c r="B138">
        <f>rr^2+(v*A138)^2</f>
        <v>3611.1111111111113</v>
      </c>
      <c r="C138">
        <f>Lw-10*LOG10(B138)-11</f>
        <v>43.423591484604501</v>
      </c>
      <c r="D138">
        <f t="shared" si="2"/>
        <v>21996.7818846724</v>
      </c>
    </row>
    <row r="139" spans="1:4" x14ac:dyDescent="0.3">
      <c r="A139">
        <f t="shared" si="3"/>
        <v>5</v>
      </c>
      <c r="B139">
        <f>rr^2+(v*A139)^2</f>
        <v>4236.1111111111113</v>
      </c>
      <c r="C139">
        <f>Lw-10*LOG10(B139)-11</f>
        <v>42.730326570844824</v>
      </c>
      <c r="D139">
        <f t="shared" si="2"/>
        <v>18751.35504922894</v>
      </c>
    </row>
    <row r="140" spans="1:4" x14ac:dyDescent="0.3">
      <c r="A140">
        <f t="shared" si="3"/>
        <v>6</v>
      </c>
      <c r="B140">
        <f>rr^2+(v*A140)^2</f>
        <v>5000</v>
      </c>
      <c r="C140">
        <f>Lw-10*LOG10(B140)-11</f>
        <v>42.010299956639813</v>
      </c>
      <c r="D140">
        <f t="shared" si="2"/>
        <v>15886.56469448566</v>
      </c>
    </row>
    <row r="141" spans="1:4" x14ac:dyDescent="0.3">
      <c r="A141">
        <f t="shared" si="3"/>
        <v>7</v>
      </c>
      <c r="B141">
        <f>rr^2+(v*A141)^2</f>
        <v>5902.7777777777774</v>
      </c>
      <c r="C141">
        <f>Lw-10*LOG10(B141)-11</f>
        <v>41.28943566380957</v>
      </c>
      <c r="D141">
        <f t="shared" si="2"/>
        <v>13456.854800034898</v>
      </c>
    </row>
    <row r="142" spans="1:4" x14ac:dyDescent="0.3">
      <c r="A142">
        <f t="shared" si="3"/>
        <v>8</v>
      </c>
      <c r="B142">
        <f>rr^2+(v*A142)^2</f>
        <v>6944.4444444444453</v>
      </c>
      <c r="C142">
        <f>Lw-10*LOG10(B142)-11</f>
        <v>40.583624920952495</v>
      </c>
      <c r="D142">
        <f t="shared" si="2"/>
        <v>11438.326580029661</v>
      </c>
    </row>
    <row r="143" spans="1:4" x14ac:dyDescent="0.3">
      <c r="A143">
        <f t="shared" si="3"/>
        <v>9</v>
      </c>
      <c r="B143">
        <f>rr^2+(v*A143)^2</f>
        <v>8125</v>
      </c>
      <c r="C143">
        <f>Lw-10*LOG10(B143)-11</f>
        <v>39.901766303490881</v>
      </c>
      <c r="D143">
        <f t="shared" ref="D143:D206" si="4">10^(C143/10)</f>
        <v>9776.3475042988575</v>
      </c>
    </row>
    <row r="144" spans="1:4" x14ac:dyDescent="0.3">
      <c r="A144">
        <f t="shared" ref="A144:A207" si="5">A143+1</f>
        <v>10</v>
      </c>
      <c r="B144">
        <f>rr^2+(v*A144)^2</f>
        <v>9444.4444444444453</v>
      </c>
      <c r="C144">
        <f>Lw-10*LOG10(B144)-11</f>
        <v>39.24823583725032</v>
      </c>
      <c r="D144">
        <f t="shared" si="4"/>
        <v>8410.534250021803</v>
      </c>
    </row>
    <row r="145" spans="1:4" x14ac:dyDescent="0.3">
      <c r="A145">
        <f t="shared" si="5"/>
        <v>11</v>
      </c>
      <c r="B145">
        <f>rr^2+(v*A145)^2</f>
        <v>10902.777777777779</v>
      </c>
      <c r="C145">
        <f>Lw-10*LOG10(B145)-11</f>
        <v>38.62462839686016</v>
      </c>
      <c r="D145">
        <f t="shared" si="4"/>
        <v>7285.5583312290892</v>
      </c>
    </row>
    <row r="146" spans="1:4" x14ac:dyDescent="0.3">
      <c r="A146">
        <f t="shared" si="5"/>
        <v>12</v>
      </c>
      <c r="B146">
        <f>rr^2+(v*A146)^2</f>
        <v>12500</v>
      </c>
      <c r="C146">
        <f>Lw-10*LOG10(B146)-11</f>
        <v>38.030899869919438</v>
      </c>
      <c r="D146">
        <f t="shared" si="4"/>
        <v>6354.6258777942585</v>
      </c>
    </row>
    <row r="147" spans="1:4" x14ac:dyDescent="0.3">
      <c r="A147">
        <f t="shared" si="5"/>
        <v>13</v>
      </c>
      <c r="B147">
        <f>rr^2+(v*A147)^2</f>
        <v>14236.111111111113</v>
      </c>
      <c r="C147">
        <f>Lw-10*LOG10(B147)-11</f>
        <v>37.46608631039495</v>
      </c>
      <c r="D147">
        <f t="shared" si="4"/>
        <v>5579.6715024534933</v>
      </c>
    </row>
    <row r="148" spans="1:4" x14ac:dyDescent="0.3">
      <c r="A148">
        <f t="shared" si="5"/>
        <v>14</v>
      </c>
      <c r="B148">
        <f>rr^2+(v*A148)^2</f>
        <v>16111.111111111111</v>
      </c>
      <c r="C148">
        <f>Lw-10*LOG10(B148)-11</f>
        <v>36.928745072043498</v>
      </c>
      <c r="D148">
        <f t="shared" si="4"/>
        <v>4930.3131810472651</v>
      </c>
    </row>
    <row r="149" spans="1:4" x14ac:dyDescent="0.3">
      <c r="A149">
        <f t="shared" si="5"/>
        <v>15</v>
      </c>
      <c r="B149">
        <f>rr^2+(v*A149)^2</f>
        <v>18125.000000000004</v>
      </c>
      <c r="C149">
        <f>Lw-10*LOG10(B149)-11</f>
        <v>36.417219847569683</v>
      </c>
      <c r="D149">
        <f t="shared" si="4"/>
        <v>4382.5006053753459</v>
      </c>
    </row>
    <row r="150" spans="1:4" x14ac:dyDescent="0.3">
      <c r="A150">
        <f t="shared" si="5"/>
        <v>16</v>
      </c>
      <c r="B150">
        <f>rr^2+(v*A150)^2</f>
        <v>20277.777777777781</v>
      </c>
      <c r="C150">
        <f>Lw-10*LOG10(B150)-11</f>
        <v>35.929796406468313</v>
      </c>
      <c r="D150">
        <f t="shared" si="4"/>
        <v>3917.2351301471458</v>
      </c>
    </row>
    <row r="151" spans="1:4" x14ac:dyDescent="0.3">
      <c r="A151">
        <f t="shared" si="5"/>
        <v>17</v>
      </c>
      <c r="B151">
        <f>rr^2+(v*A151)^2</f>
        <v>22569.444444444449</v>
      </c>
      <c r="C151">
        <f>Lw-10*LOG10(B151)-11</f>
        <v>35.464791311163751</v>
      </c>
      <c r="D151">
        <f t="shared" si="4"/>
        <v>3519.4851015475901</v>
      </c>
    </row>
    <row r="152" spans="1:4" x14ac:dyDescent="0.3">
      <c r="A152">
        <f t="shared" si="5"/>
        <v>18</v>
      </c>
      <c r="B152">
        <f>rr^2+(v*A152)^2</f>
        <v>25000</v>
      </c>
      <c r="C152">
        <f>Lw-10*LOG10(B152)-11</f>
        <v>35.020599913279625</v>
      </c>
      <c r="D152">
        <f t="shared" si="4"/>
        <v>3177.3129388971288</v>
      </c>
    </row>
    <row r="153" spans="1:4" x14ac:dyDescent="0.3">
      <c r="A153">
        <f t="shared" si="5"/>
        <v>19</v>
      </c>
      <c r="B153">
        <f>rr^2+(v*A153)^2</f>
        <v>27569.444444444449</v>
      </c>
      <c r="C153">
        <f>Lw-10*LOG10(B153)-11</f>
        <v>34.595719853321341</v>
      </c>
      <c r="D153">
        <f t="shared" si="4"/>
        <v>2881.1905743147736</v>
      </c>
    </row>
    <row r="154" spans="1:4" x14ac:dyDescent="0.3">
      <c r="A154">
        <f t="shared" si="5"/>
        <v>20</v>
      </c>
      <c r="B154">
        <f>rr^2+(v*A154)^2</f>
        <v>30277.777777777785</v>
      </c>
      <c r="C154">
        <f>Lw-10*LOG10(B154)-11</f>
        <v>34.188760028266643</v>
      </c>
      <c r="D154">
        <f t="shared" si="4"/>
        <v>2623.4693990893752</v>
      </c>
    </row>
    <row r="155" spans="1:4" x14ac:dyDescent="0.3">
      <c r="A155">
        <f t="shared" si="5"/>
        <v>21</v>
      </c>
      <c r="B155">
        <f>rr^2+(v*A155)^2</f>
        <v>33125</v>
      </c>
      <c r="C155">
        <f>Lw-10*LOG10(B155)-11</f>
        <v>33.79844113055136</v>
      </c>
      <c r="D155">
        <f t="shared" si="4"/>
        <v>2397.9720293563255</v>
      </c>
    </row>
    <row r="156" spans="1:4" x14ac:dyDescent="0.3">
      <c r="A156">
        <f t="shared" si="5"/>
        <v>22</v>
      </c>
      <c r="B156">
        <f>rr^2+(v*A156)^2</f>
        <v>36111.111111111117</v>
      </c>
      <c r="C156">
        <f>Lw-10*LOG10(B156)-11</f>
        <v>33.423591484604508</v>
      </c>
      <c r="D156">
        <f t="shared" si="4"/>
        <v>2199.6781884672432</v>
      </c>
    </row>
    <row r="157" spans="1:4" x14ac:dyDescent="0.3">
      <c r="A157">
        <f t="shared" si="5"/>
        <v>23</v>
      </c>
      <c r="B157">
        <f>rr^2+(v*A157)^2</f>
        <v>39236.111111111117</v>
      </c>
      <c r="C157">
        <f>Lw-10*LOG10(B157)-11</f>
        <v>33.063140442758105</v>
      </c>
      <c r="D157">
        <f t="shared" si="4"/>
        <v>2024.4825805362213</v>
      </c>
    </row>
    <row r="158" spans="1:4" x14ac:dyDescent="0.3">
      <c r="A158">
        <f t="shared" si="5"/>
        <v>24</v>
      </c>
      <c r="B158">
        <f>rr^2+(v*A158)^2</f>
        <v>42500</v>
      </c>
      <c r="C158">
        <f>Lw-10*LOG10(B158)-11</f>
        <v>32.71611069949688</v>
      </c>
      <c r="D158">
        <f t="shared" si="4"/>
        <v>1869.0076111159551</v>
      </c>
    </row>
    <row r="159" spans="1:4" x14ac:dyDescent="0.3">
      <c r="A159">
        <f t="shared" si="5"/>
        <v>25</v>
      </c>
      <c r="B159">
        <f>rr^2+(v*A159)^2</f>
        <v>45902.777777777781</v>
      </c>
      <c r="C159">
        <f>Lw-10*LOG10(B159)-11</f>
        <v>32.381610326096094</v>
      </c>
      <c r="D159">
        <f t="shared" si="4"/>
        <v>1730.4578789757429</v>
      </c>
    </row>
    <row r="160" spans="1:4" x14ac:dyDescent="0.3">
      <c r="A160">
        <f t="shared" si="5"/>
        <v>26</v>
      </c>
      <c r="B160">
        <f>rr^2+(v*A160)^2</f>
        <v>49444.444444444453</v>
      </c>
      <c r="C160">
        <f>Lw-10*LOG10(B160)-11</f>
        <v>32.058824984583936</v>
      </c>
      <c r="D160">
        <f t="shared" si="4"/>
        <v>1606.5065421389979</v>
      </c>
    </row>
    <row r="161" spans="1:4" x14ac:dyDescent="0.3">
      <c r="A161">
        <f t="shared" si="5"/>
        <v>27</v>
      </c>
      <c r="B161">
        <f>rr^2+(v*A161)^2</f>
        <v>53125.000000000015</v>
      </c>
      <c r="C161">
        <f>Lw-10*LOG10(B161)-11</f>
        <v>31.747010569416318</v>
      </c>
      <c r="D161">
        <f t="shared" si="4"/>
        <v>1495.2060888927642</v>
      </c>
    </row>
    <row r="162" spans="1:4" x14ac:dyDescent="0.3">
      <c r="A162">
        <f t="shared" si="5"/>
        <v>28</v>
      </c>
      <c r="B162">
        <f>rr^2+(v*A162)^2</f>
        <v>56944.444444444445</v>
      </c>
      <c r="C162">
        <f>Lw-10*LOG10(B162)-11</f>
        <v>31.445486397115324</v>
      </c>
      <c r="D162">
        <f t="shared" si="4"/>
        <v>1394.917875613372</v>
      </c>
    </row>
    <row r="163" spans="1:4" x14ac:dyDescent="0.3">
      <c r="A163">
        <f t="shared" si="5"/>
        <v>29</v>
      </c>
      <c r="B163">
        <f>rr^2+(v*A163)^2</f>
        <v>60902.777777777788</v>
      </c>
      <c r="C163">
        <f>Lw-10*LOG10(B163)-11</f>
        <v>31.153628987292095</v>
      </c>
      <c r="D163">
        <f t="shared" si="4"/>
        <v>1304.2561664800076</v>
      </c>
    </row>
    <row r="164" spans="1:4" x14ac:dyDescent="0.3">
      <c r="A164">
        <f t="shared" si="5"/>
        <v>30</v>
      </c>
      <c r="B164">
        <f>rr^2+(v*A164)^2</f>
        <v>65000.000000000015</v>
      </c>
      <c r="C164">
        <f>Lw-10*LOG10(B164)-11</f>
        <v>30.870866433571443</v>
      </c>
      <c r="D164">
        <f t="shared" si="4"/>
        <v>1222.043438037357</v>
      </c>
    </row>
    <row r="165" spans="1:4" x14ac:dyDescent="0.3">
      <c r="A165">
        <f t="shared" si="5"/>
        <v>31</v>
      </c>
      <c r="B165">
        <f>rr^2+(v*A165)^2</f>
        <v>69236.111111111124</v>
      </c>
      <c r="C165">
        <f>Lw-10*LOG10(B165)-11</f>
        <v>30.596673337835938</v>
      </c>
      <c r="D165">
        <f t="shared" si="4"/>
        <v>1147.2744814473076</v>
      </c>
    </row>
    <row r="166" spans="1:4" x14ac:dyDescent="0.3">
      <c r="A166">
        <f t="shared" si="5"/>
        <v>32</v>
      </c>
      <c r="B166">
        <f>rr^2+(v*A166)^2</f>
        <v>73611.111111111124</v>
      </c>
      <c r="C166">
        <f>Lw-10*LOG10(B166)-11</f>
        <v>30.330566268304793</v>
      </c>
      <c r="D166">
        <f t="shared" si="4"/>
        <v>1079.0874132103449</v>
      </c>
    </row>
    <row r="167" spans="1:4" x14ac:dyDescent="0.3">
      <c r="A167">
        <f t="shared" si="5"/>
        <v>33</v>
      </c>
      <c r="B167">
        <f>rr^2+(v*A167)^2</f>
        <v>78125</v>
      </c>
      <c r="C167">
        <f>Lw-10*LOG10(B167)-11</f>
        <v>30.072099696478688</v>
      </c>
      <c r="D167">
        <f t="shared" si="4"/>
        <v>1016.7401404470821</v>
      </c>
    </row>
    <row r="168" spans="1:4" x14ac:dyDescent="0.3">
      <c r="A168">
        <f t="shared" si="5"/>
        <v>34</v>
      </c>
      <c r="B168">
        <f>rr^2+(v*A168)^2</f>
        <v>82777.777777777796</v>
      </c>
      <c r="C168">
        <f>Lw-10*LOG10(B168)-11</f>
        <v>29.820862366910319</v>
      </c>
      <c r="D168">
        <f t="shared" si="4"/>
        <v>959.59115604275689</v>
      </c>
    </row>
    <row r="169" spans="1:4" x14ac:dyDescent="0.3">
      <c r="A169">
        <f t="shared" si="5"/>
        <v>35</v>
      </c>
      <c r="B169">
        <f>rr^2+(v*A169)^2</f>
        <v>87569.444444444453</v>
      </c>
      <c r="C169">
        <f>Lw-10*LOG10(B169)-11</f>
        <v>29.576474055221681</v>
      </c>
      <c r="D169">
        <f t="shared" si="4"/>
        <v>907.08378905865663</v>
      </c>
    </row>
    <row r="170" spans="1:4" x14ac:dyDescent="0.3">
      <c r="A170">
        <f t="shared" si="5"/>
        <v>36</v>
      </c>
      <c r="B170">
        <f>rr^2+(v*A170)^2</f>
        <v>92500</v>
      </c>
      <c r="C170">
        <f>Lw-10*LOG10(B170)-11</f>
        <v>29.338582672609675</v>
      </c>
      <c r="D170">
        <f t="shared" si="4"/>
        <v>858.73322672895358</v>
      </c>
    </row>
    <row r="171" spans="1:4" x14ac:dyDescent="0.3">
      <c r="A171">
        <f t="shared" si="5"/>
        <v>37</v>
      </c>
      <c r="B171">
        <f>rr^2+(v*A171)^2</f>
        <v>97569.444444444467</v>
      </c>
      <c r="C171">
        <f>Lw-10*LOG10(B171)-11</f>
        <v>29.106861678541506</v>
      </c>
      <c r="D171">
        <f t="shared" si="4"/>
        <v>814.11577082061626</v>
      </c>
    </row>
    <row r="172" spans="1:4" x14ac:dyDescent="0.3">
      <c r="A172">
        <f t="shared" si="5"/>
        <v>38</v>
      </c>
      <c r="B172">
        <f>rr^2+(v*A172)^2</f>
        <v>102777.7777777778</v>
      </c>
      <c r="C172">
        <f>Lw-10*LOG10(B172)-11</f>
        <v>28.88100776700292</v>
      </c>
      <c r="D172">
        <f t="shared" si="4"/>
        <v>772.85990405605787</v>
      </c>
    </row>
    <row r="173" spans="1:4" x14ac:dyDescent="0.3">
      <c r="A173">
        <f t="shared" si="5"/>
        <v>39</v>
      </c>
      <c r="B173">
        <f>rr^2+(v*A173)^2</f>
        <v>108125</v>
      </c>
      <c r="C173">
        <f>Lw-10*LOG10(B173)-11</f>
        <v>28.660738795271293</v>
      </c>
      <c r="D173">
        <f t="shared" si="4"/>
        <v>734.63882980280437</v>
      </c>
    </row>
    <row r="174" spans="1:4" x14ac:dyDescent="0.3">
      <c r="A174">
        <f t="shared" si="5"/>
        <v>40</v>
      </c>
      <c r="B174">
        <f>rr^2+(v*A174)^2</f>
        <v>113611.11111111114</v>
      </c>
      <c r="C174">
        <f>Lw-10*LOG10(B174)-11</f>
        <v>28.445791927599451</v>
      </c>
      <c r="D174">
        <f t="shared" si="4"/>
        <v>699.16421638323095</v>
      </c>
    </row>
    <row r="175" spans="1:4" x14ac:dyDescent="0.3">
      <c r="A175">
        <f t="shared" si="5"/>
        <v>41</v>
      </c>
      <c r="B175">
        <f>rr^2+(v*A175)^2</f>
        <v>119236.11111111112</v>
      </c>
      <c r="C175">
        <f>Lw-10*LOG10(B175)-11</f>
        <v>28.23592196934333</v>
      </c>
      <c r="D175">
        <f t="shared" si="4"/>
        <v>666.1809306947963</v>
      </c>
    </row>
    <row r="176" spans="1:4" x14ac:dyDescent="0.3">
      <c r="A176">
        <f t="shared" si="5"/>
        <v>42</v>
      </c>
      <c r="B176">
        <f>rr^2+(v*A176)^2</f>
        <v>125000</v>
      </c>
      <c r="C176">
        <f>Lw-10*LOG10(B176)-11</f>
        <v>28.030899869919438</v>
      </c>
      <c r="D176">
        <f t="shared" si="4"/>
        <v>635.46258777942569</v>
      </c>
    </row>
    <row r="177" spans="1:4" x14ac:dyDescent="0.3">
      <c r="A177">
        <f t="shared" si="5"/>
        <v>43</v>
      </c>
      <c r="B177">
        <f>rr^2+(v*A177)^2</f>
        <v>130902.77777777781</v>
      </c>
      <c r="C177">
        <f>Lw-10*LOG10(B177)-11</f>
        <v>27.830511375534378</v>
      </c>
      <c r="D177">
        <f t="shared" si="4"/>
        <v>606.8077761288946</v>
      </c>
    </row>
    <row r="178" spans="1:4" x14ac:dyDescent="0.3">
      <c r="A178">
        <f t="shared" si="5"/>
        <v>44</v>
      </c>
      <c r="B178">
        <f>rr^2+(v*A178)^2</f>
        <v>136944.44444444447</v>
      </c>
      <c r="C178">
        <f>Lw-10*LOG10(B178)-11</f>
        <v>27.634555814900573</v>
      </c>
      <c r="D178">
        <f t="shared" si="4"/>
        <v>580.03684482909057</v>
      </c>
    </row>
    <row r="179" spans="1:4" x14ac:dyDescent="0.3">
      <c r="A179">
        <f t="shared" si="5"/>
        <v>45</v>
      </c>
      <c r="B179">
        <f>rr^2+(v*A179)^2</f>
        <v>143125</v>
      </c>
      <c r="C179">
        <f>Lw-10*LOG10(B179)-11</f>
        <v>27.442845003160365</v>
      </c>
      <c r="D179">
        <f t="shared" si="4"/>
        <v>554.98915963268587</v>
      </c>
    </row>
    <row r="180" spans="1:4" x14ac:dyDescent="0.3">
      <c r="A180">
        <f t="shared" si="5"/>
        <v>46</v>
      </c>
      <c r="B180">
        <f>rr^2+(v*A180)^2</f>
        <v>149444.44444444447</v>
      </c>
      <c r="C180">
        <f>Lw-10*LOG10(B180)-11</f>
        <v>27.255202251008981</v>
      </c>
      <c r="D180">
        <f t="shared" si="4"/>
        <v>531.52075186011439</v>
      </c>
    </row>
    <row r="181" spans="1:4" x14ac:dyDescent="0.3">
      <c r="A181">
        <f t="shared" si="5"/>
        <v>47</v>
      </c>
      <c r="B181">
        <f>rr^2+(v*A181)^2</f>
        <v>155902.77777777778</v>
      </c>
      <c r="C181">
        <f>Lw-10*LOG10(B181)-11</f>
        <v>27.071461467559075</v>
      </c>
      <c r="D181">
        <f t="shared" si="4"/>
        <v>509.50229755143255</v>
      </c>
    </row>
    <row r="182" spans="1:4" x14ac:dyDescent="0.3">
      <c r="A182">
        <f t="shared" si="5"/>
        <v>48</v>
      </c>
      <c r="B182">
        <f>rr^2+(v*A182)^2</f>
        <v>162500</v>
      </c>
      <c r="C182">
        <f>Lw-10*LOG10(B182)-11</f>
        <v>26.891466346851068</v>
      </c>
      <c r="D182">
        <f t="shared" si="4"/>
        <v>488.81737521494273</v>
      </c>
    </row>
    <row r="183" spans="1:4" x14ac:dyDescent="0.3">
      <c r="A183">
        <f t="shared" si="5"/>
        <v>49</v>
      </c>
      <c r="B183">
        <f>rr^2+(v*A183)^2</f>
        <v>169236.11111111115</v>
      </c>
      <c r="C183">
        <f>Lw-10*LOG10(B183)-11</f>
        <v>26.715069629105251</v>
      </c>
      <c r="D183">
        <f t="shared" si="4"/>
        <v>469.36095937749889</v>
      </c>
    </row>
    <row r="184" spans="1:4" x14ac:dyDescent="0.3">
      <c r="A184">
        <f t="shared" si="5"/>
        <v>50</v>
      </c>
      <c r="B184">
        <f>rr^2+(v*A184)^2</f>
        <v>176111.11111111112</v>
      </c>
      <c r="C184">
        <f>Lw-10*LOG10(B184)-11</f>
        <v>26.542132428855545</v>
      </c>
      <c r="D184">
        <f t="shared" si="4"/>
        <v>451.0381143544821</v>
      </c>
    </row>
    <row r="185" spans="1:4" x14ac:dyDescent="0.3">
      <c r="A185">
        <f t="shared" si="5"/>
        <v>51</v>
      </c>
      <c r="B185">
        <f>rr^2+(v*A185)^2</f>
        <v>183125.00000000006</v>
      </c>
      <c r="C185">
        <f>Lw-10*LOG10(B185)-11</f>
        <v>26.372523623018154</v>
      </c>
      <c r="D185">
        <f t="shared" si="4"/>
        <v>433.7628585525091</v>
      </c>
    </row>
    <row r="186" spans="1:4" x14ac:dyDescent="0.3">
      <c r="A186">
        <f t="shared" si="5"/>
        <v>52</v>
      </c>
      <c r="B186">
        <f>rr^2+(v*A186)^2</f>
        <v>190277.77777777781</v>
      </c>
      <c r="C186">
        <f>Lw-10*LOG10(B186)-11</f>
        <v>26.20611929274861</v>
      </c>
      <c r="D186">
        <f t="shared" si="4"/>
        <v>417.45717445363647</v>
      </c>
    </row>
    <row r="187" spans="1:4" x14ac:dyDescent="0.3">
      <c r="A187">
        <f t="shared" si="5"/>
        <v>53</v>
      </c>
      <c r="B187">
        <f>rr^2+(v*A187)^2</f>
        <v>197569.44444444447</v>
      </c>
      <c r="C187">
        <f>Lw-10*LOG10(B187)-11</f>
        <v>26.042802213641593</v>
      </c>
      <c r="D187">
        <f t="shared" si="4"/>
        <v>402.05014341053231</v>
      </c>
    </row>
    <row r="188" spans="1:4" x14ac:dyDescent="0.3">
      <c r="A188">
        <f t="shared" si="5"/>
        <v>54</v>
      </c>
      <c r="B188">
        <f>rr^2+(v*A188)^2</f>
        <v>205000.00000000006</v>
      </c>
      <c r="C188">
        <f>Lw-10*LOG10(B188)-11</f>
        <v>25.882461389442454</v>
      </c>
      <c r="D188">
        <f t="shared" si="4"/>
        <v>387.47718767038123</v>
      </c>
    </row>
    <row r="189" spans="1:4" x14ac:dyDescent="0.3">
      <c r="A189">
        <f t="shared" si="5"/>
        <v>55</v>
      </c>
      <c r="B189">
        <f>rr^2+(v*A189)^2</f>
        <v>212569.44444444447</v>
      </c>
      <c r="C189">
        <f>Lw-10*LOG10(B189)-11</f>
        <v>25.724991624979147</v>
      </c>
      <c r="D189">
        <f t="shared" si="4"/>
        <v>373.67940477065179</v>
      </c>
    </row>
    <row r="190" spans="1:4" x14ac:dyDescent="0.3">
      <c r="A190">
        <f t="shared" si="5"/>
        <v>56</v>
      </c>
      <c r="B190">
        <f>rr^2+(v*A190)^2</f>
        <v>220277.77777777778</v>
      </c>
      <c r="C190">
        <f>Lw-10*LOG10(B190)-11</f>
        <v>25.570293134496836</v>
      </c>
      <c r="D190">
        <f t="shared" si="4"/>
        <v>360.60298171594127</v>
      </c>
    </row>
    <row r="191" spans="1:4" x14ac:dyDescent="0.3">
      <c r="A191">
        <f t="shared" si="5"/>
        <v>57</v>
      </c>
      <c r="B191">
        <f>rr^2+(v*A191)^2</f>
        <v>228125.00000000006</v>
      </c>
      <c r="C191">
        <f>Lw-10*LOG10(B191)-11</f>
        <v>25.418271181994506</v>
      </c>
      <c r="D191">
        <f t="shared" si="4"/>
        <v>348.19867823530228</v>
      </c>
    </row>
    <row r="192" spans="1:4" x14ac:dyDescent="0.3">
      <c r="A192">
        <f t="shared" si="5"/>
        <v>58</v>
      </c>
      <c r="B192">
        <f>rr^2+(v*A192)^2</f>
        <v>236111.11111111115</v>
      </c>
      <c r="C192">
        <f>Lw-10*LOG10(B192)-11</f>
        <v>25.268835750529945</v>
      </c>
      <c r="D192">
        <f t="shared" si="4"/>
        <v>336.42137000087229</v>
      </c>
    </row>
    <row r="193" spans="1:4" x14ac:dyDescent="0.3">
      <c r="A193">
        <f t="shared" si="5"/>
        <v>59</v>
      </c>
      <c r="B193">
        <f>rr^2+(v*A193)^2</f>
        <v>244236.11111111112</v>
      </c>
      <c r="C193">
        <f>Lw-10*LOG10(B193)-11</f>
        <v>25.121901237783064</v>
      </c>
      <c r="D193">
        <f t="shared" si="4"/>
        <v>325.22964401562785</v>
      </c>
    </row>
    <row r="194" spans="1:4" x14ac:dyDescent="0.3">
      <c r="A194">
        <f t="shared" si="5"/>
        <v>60</v>
      </c>
      <c r="B194">
        <f>rr^2+(v*A194)^2</f>
        <v>252500.00000000006</v>
      </c>
      <c r="C194">
        <f>Lw-10*LOG10(B194)-11</f>
        <v>24.977386175453191</v>
      </c>
      <c r="D194">
        <f t="shared" si="4"/>
        <v>314.58543949476439</v>
      </c>
    </row>
    <row r="195" spans="1:4" x14ac:dyDescent="0.3">
      <c r="A195">
        <f t="shared" si="5"/>
        <v>61</v>
      </c>
      <c r="B195">
        <f>rr^2+(v*A195)^2</f>
        <v>260902.77777777781</v>
      </c>
      <c r="C195">
        <f>Lw-10*LOG10(B195)-11</f>
        <v>24.835212970318651</v>
      </c>
      <c r="D195">
        <f t="shared" si="4"/>
        <v>304.45372850757673</v>
      </c>
    </row>
    <row r="196" spans="1:4" x14ac:dyDescent="0.3">
      <c r="A196">
        <f t="shared" si="5"/>
        <v>62</v>
      </c>
      <c r="B196">
        <f>rr^2+(v*A196)^2</f>
        <v>269444.4444444445</v>
      </c>
      <c r="C196">
        <f>Lw-10*LOG10(B196)-11</f>
        <v>24.695307665010425</v>
      </c>
      <c r="D196">
        <f t="shared" si="4"/>
        <v>294.80223144406341</v>
      </c>
    </row>
    <row r="197" spans="1:4" x14ac:dyDescent="0.3">
      <c r="A197">
        <f t="shared" si="5"/>
        <v>63</v>
      </c>
      <c r="B197">
        <f>rr^2+(v*A197)^2</f>
        <v>278125</v>
      </c>
      <c r="C197">
        <f>Lw-10*LOG10(B197)-11</f>
        <v>24.557599716749934</v>
      </c>
      <c r="D197">
        <f t="shared" si="4"/>
        <v>285.60116304693304</v>
      </c>
    </row>
    <row r="198" spans="1:4" x14ac:dyDescent="0.3">
      <c r="A198">
        <f t="shared" si="5"/>
        <v>64</v>
      </c>
      <c r="B198">
        <f>rr^2+(v*A198)^2</f>
        <v>286944.4444444445</v>
      </c>
      <c r="C198">
        <f>Lw-10*LOG10(B198)-11</f>
        <v>24.42202179247667</v>
      </c>
      <c r="D198">
        <f t="shared" si="4"/>
        <v>276.82300532501603</v>
      </c>
    </row>
    <row r="199" spans="1:4" x14ac:dyDescent="0.3">
      <c r="A199">
        <f t="shared" si="5"/>
        <v>65</v>
      </c>
      <c r="B199">
        <f>rr^2+(v*A199)^2</f>
        <v>295902.77777777787</v>
      </c>
      <c r="C199">
        <f>Lw-10*LOG10(B199)-11</f>
        <v>24.288509578947966</v>
      </c>
      <c r="D199">
        <f t="shared" si="4"/>
        <v>268.44230415465057</v>
      </c>
    </row>
    <row r="200" spans="1:4" x14ac:dyDescent="0.3">
      <c r="A200">
        <f t="shared" si="5"/>
        <v>66</v>
      </c>
      <c r="B200">
        <f>rr^2+(v*A200)^2</f>
        <v>305000</v>
      </c>
      <c r="C200">
        <f>Lw-10*LOG10(B200)-11</f>
        <v>24.157001606532141</v>
      </c>
      <c r="D200">
        <f t="shared" si="4"/>
        <v>260.43548679484638</v>
      </c>
    </row>
    <row r="201" spans="1:4" x14ac:dyDescent="0.3">
      <c r="A201">
        <f t="shared" si="5"/>
        <v>67</v>
      </c>
      <c r="B201">
        <f>rr^2+(v*A201)^2</f>
        <v>314236.11111111118</v>
      </c>
      <c r="C201">
        <f>Lw-10*LOG10(B201)-11</f>
        <v>24.027439085540273</v>
      </c>
      <c r="D201">
        <f t="shared" si="4"/>
        <v>252.7806979012077</v>
      </c>
    </row>
    <row r="202" spans="1:4" x14ac:dyDescent="0.3">
      <c r="A202">
        <f t="shared" si="5"/>
        <v>68</v>
      </c>
      <c r="B202">
        <f>rr^2+(v*A202)^2</f>
        <v>323611.11111111118</v>
      </c>
      <c r="C202">
        <f>Lw-10*LOG10(B202)-11</f>
        <v>23.899765754052495</v>
      </c>
      <c r="D202">
        <f t="shared" si="4"/>
        <v>245.45765193196686</v>
      </c>
    </row>
    <row r="203" spans="1:4" x14ac:dyDescent="0.3">
      <c r="A203">
        <f t="shared" si="5"/>
        <v>69</v>
      </c>
      <c r="B203">
        <f>rr^2+(v*A203)^2</f>
        <v>333125</v>
      </c>
      <c r="C203">
        <f>Lw-10*LOG10(B203)-11</f>
        <v>23.77392773629353</v>
      </c>
      <c r="D203">
        <f t="shared" si="4"/>
        <v>238.44750010485035</v>
      </c>
    </row>
    <row r="204" spans="1:4" x14ac:dyDescent="0.3">
      <c r="A204">
        <f t="shared" si="5"/>
        <v>70</v>
      </c>
      <c r="B204">
        <f>rr^2+(v*A204)^2</f>
        <v>342777.77777777781</v>
      </c>
      <c r="C204">
        <f>Lw-10*LOG10(B204)-11</f>
        <v>23.649873410700643</v>
      </c>
      <c r="D204">
        <f t="shared" si="4"/>
        <v>231.73271029233507</v>
      </c>
    </row>
    <row r="205" spans="1:4" x14ac:dyDescent="0.3">
      <c r="A205">
        <f t="shared" si="5"/>
        <v>71</v>
      </c>
      <c r="B205">
        <f>rr^2+(v*A205)^2</f>
        <v>352569.44444444455</v>
      </c>
      <c r="C205">
        <f>Lw-10*LOG10(B205)-11</f>
        <v>23.527553286906439</v>
      </c>
      <c r="D205">
        <f t="shared" si="4"/>
        <v>225.29695844060745</v>
      </c>
    </row>
    <row r="206" spans="1:4" x14ac:dyDescent="0.3">
      <c r="A206">
        <f t="shared" si="5"/>
        <v>72</v>
      </c>
      <c r="B206">
        <f>rr^2+(v*A206)^2</f>
        <v>362500</v>
      </c>
      <c r="C206">
        <f>Lw-10*LOG10(B206)-11</f>
        <v>23.406919890929871</v>
      </c>
      <c r="D206">
        <f t="shared" si="4"/>
        <v>219.1250302687672</v>
      </c>
    </row>
    <row r="207" spans="1:4" x14ac:dyDescent="0.3">
      <c r="A207">
        <f t="shared" si="5"/>
        <v>73</v>
      </c>
      <c r="B207">
        <f>rr^2+(v*A207)^2</f>
        <v>372569.4444444445</v>
      </c>
      <c r="C207">
        <f>Lw-10*LOG10(B207)-11</f>
        <v>23.287927657932798</v>
      </c>
      <c r="D207">
        <f t="shared" ref="D207:D254" si="6">10^(C207/10)</f>
        <v>213.2027321533954</v>
      </c>
    </row>
    <row r="208" spans="1:4" x14ac:dyDescent="0.3">
      <c r="A208">
        <f t="shared" ref="A208:A271" si="7">A207+1</f>
        <v>74</v>
      </c>
      <c r="B208">
        <f>rr^2+(v*A208)^2</f>
        <v>382777.77777777787</v>
      </c>
      <c r="C208">
        <f>Lw-10*LOG10(B208)-11</f>
        <v>23.170532831956805</v>
      </c>
      <c r="D208">
        <f t="shared" si="6"/>
        <v>207.5168102327589</v>
      </c>
    </row>
    <row r="209" spans="1:4" x14ac:dyDescent="0.3">
      <c r="A209">
        <f t="shared" si="7"/>
        <v>75</v>
      </c>
      <c r="B209">
        <f>rr^2+(v*A209)^2</f>
        <v>393125</v>
      </c>
      <c r="C209">
        <f>Lw-10*LOG10(B209)-11</f>
        <v>23.054693372106556</v>
      </c>
      <c r="D209">
        <f t="shared" si="6"/>
        <v>202.05487687740052</v>
      </c>
    </row>
    <row r="210" spans="1:4" x14ac:dyDescent="0.3">
      <c r="A210">
        <f t="shared" si="7"/>
        <v>76</v>
      </c>
      <c r="B210">
        <f>rr^2+(v*A210)^2</f>
        <v>403611.11111111118</v>
      </c>
      <c r="C210">
        <f>Lw-10*LOG10(B210)-11</f>
        <v>22.940368864692658</v>
      </c>
      <c r="D210">
        <f t="shared" si="6"/>
        <v>196.80534377201752</v>
      </c>
    </row>
    <row r="211" spans="1:4" x14ac:dyDescent="0.3">
      <c r="A211">
        <f t="shared" si="7"/>
        <v>77</v>
      </c>
      <c r="B211">
        <f>rr^2+(v*A211)^2</f>
        <v>414236.11111111118</v>
      </c>
      <c r="C211">
        <f>Lw-10*LOG10(B211)-11</f>
        <v>22.82752044088889</v>
      </c>
      <c r="D211">
        <f t="shared" si="6"/>
        <v>191.75736093930689</v>
      </c>
    </row>
    <row r="212" spans="1:4" x14ac:dyDescent="0.3">
      <c r="A212">
        <f t="shared" si="7"/>
        <v>78</v>
      </c>
      <c r="B212">
        <f>rr^2+(v*A212)^2</f>
        <v>425000</v>
      </c>
      <c r="C212">
        <f>Lw-10*LOG10(B212)-11</f>
        <v>22.71611069949688</v>
      </c>
      <c r="D212">
        <f t="shared" si="6"/>
        <v>186.90076111159547</v>
      </c>
    </row>
    <row r="213" spans="1:4" x14ac:dyDescent="0.3">
      <c r="A213">
        <f t="shared" si="7"/>
        <v>79</v>
      </c>
      <c r="B213">
        <f>rr^2+(v*A213)^2</f>
        <v>435902.77777777781</v>
      </c>
      <c r="C213">
        <f>Lw-10*LOG10(B213)-11</f>
        <v>22.60610363444539</v>
      </c>
      <c r="D213">
        <f t="shared" si="6"/>
        <v>182.22600892193182</v>
      </c>
    </row>
    <row r="214" spans="1:4" x14ac:dyDescent="0.3">
      <c r="A214">
        <f t="shared" si="7"/>
        <v>80</v>
      </c>
      <c r="B214">
        <f>rr^2+(v*A214)^2</f>
        <v>446944.44444444455</v>
      </c>
      <c r="C214">
        <f>Lw-10*LOG10(B214)-11</f>
        <v>22.497464566682574</v>
      </c>
      <c r="D214">
        <f t="shared" si="6"/>
        <v>177.72415444421458</v>
      </c>
    </row>
    <row r="215" spans="1:4" x14ac:dyDescent="0.3">
      <c r="A215">
        <f t="shared" si="7"/>
        <v>81</v>
      </c>
      <c r="B215">
        <f>rr^2+(v*A215)^2</f>
        <v>458125</v>
      </c>
      <c r="C215">
        <f>Lw-10*LOG10(B215)-11</f>
        <v>22.390160080147965</v>
      </c>
      <c r="D215">
        <f t="shared" si="6"/>
        <v>173.38679066287162</v>
      </c>
    </row>
    <row r="216" spans="1:4" x14ac:dyDescent="0.3">
      <c r="A216">
        <f t="shared" si="7"/>
        <v>82</v>
      </c>
      <c r="B216">
        <f>rr^2+(v*A216)^2</f>
        <v>469444.4444444445</v>
      </c>
      <c r="C216">
        <f>Lw-10*LOG10(B216)-11</f>
        <v>22.284157961536138</v>
      </c>
      <c r="D216">
        <f t="shared" si="6"/>
        <v>169.2060144974802</v>
      </c>
    </row>
    <row r="217" spans="1:4" x14ac:dyDescent="0.3">
      <c r="A217">
        <f t="shared" si="7"/>
        <v>83</v>
      </c>
      <c r="B217">
        <f>rr^2+(v*A217)^2</f>
        <v>480902.77777777787</v>
      </c>
      <c r="C217">
        <f>Lw-10*LOG10(B217)-11</f>
        <v>22.179427143587638</v>
      </c>
      <c r="D217">
        <f t="shared" si="6"/>
        <v>165.17439104735988</v>
      </c>
    </row>
    <row r="218" spans="1:4" x14ac:dyDescent="0.3">
      <c r="A218">
        <f t="shared" si="7"/>
        <v>84</v>
      </c>
      <c r="B218">
        <f>rr^2+(v*A218)^2</f>
        <v>492500</v>
      </c>
      <c r="C218">
        <f>Lw-10*LOG10(B218)-11</f>
        <v>22.075937651663693</v>
      </c>
      <c r="D218">
        <f t="shared" si="6"/>
        <v>161.28492075619934</v>
      </c>
    </row>
    <row r="219" spans="1:4" x14ac:dyDescent="0.3">
      <c r="A219">
        <f t="shared" si="7"/>
        <v>85</v>
      </c>
      <c r="B219">
        <f>rr^2+(v*A219)^2</f>
        <v>504236.11111111118</v>
      </c>
      <c r="C219">
        <f>Lw-10*LOG10(B219)-11</f>
        <v>21.973660553380533</v>
      </c>
      <c r="D219">
        <f t="shared" si="6"/>
        <v>157.53100922778745</v>
      </c>
    </row>
    <row r="220" spans="1:4" x14ac:dyDescent="0.3">
      <c r="A220">
        <f t="shared" si="7"/>
        <v>86</v>
      </c>
      <c r="B220">
        <f>rr^2+(v*A220)^2</f>
        <v>516111.11111111124</v>
      </c>
      <c r="C220">
        <f>Lw-10*LOG10(B220)-11</f>
        <v>21.872567911096638</v>
      </c>
      <c r="D220">
        <f t="shared" si="6"/>
        <v>153.90643945142151</v>
      </c>
    </row>
    <row r="221" spans="1:4" x14ac:dyDescent="0.3">
      <c r="A221">
        <f t="shared" si="7"/>
        <v>87</v>
      </c>
      <c r="B221">
        <f>rr^2+(v*A221)^2</f>
        <v>528125</v>
      </c>
      <c r="C221">
        <f>Lw-10*LOG10(B221)-11</f>
        <v>21.772632737062324</v>
      </c>
      <c r="D221">
        <f t="shared" si="6"/>
        <v>150.40534621998233</v>
      </c>
    </row>
    <row r="222" spans="1:4" x14ac:dyDescent="0.3">
      <c r="A222">
        <f t="shared" si="7"/>
        <v>88</v>
      </c>
      <c r="B222">
        <f>rr^2+(v*A222)^2</f>
        <v>540277.77777777787</v>
      </c>
      <c r="C222">
        <f>Lw-10*LOG10(B222)-11</f>
        <v>21.673828951055611</v>
      </c>
      <c r="D222">
        <f t="shared" si="6"/>
        <v>147.02219254536845</v>
      </c>
    </row>
    <row r="223" spans="1:4" x14ac:dyDescent="0.3">
      <c r="A223">
        <f t="shared" si="7"/>
        <v>89</v>
      </c>
      <c r="B223">
        <f>rr^2+(v*A223)^2</f>
        <v>552569.44444444461</v>
      </c>
      <c r="C223">
        <f>Lw-10*LOG10(B223)-11</f>
        <v>21.576131340341696</v>
      </c>
      <c r="D223">
        <f t="shared" si="6"/>
        <v>143.75174789530777</v>
      </c>
    </row>
    <row r="224" spans="1:4" x14ac:dyDescent="0.3">
      <c r="A224">
        <f t="shared" si="7"/>
        <v>90</v>
      </c>
      <c r="B224">
        <f>rr^2+(v*A224)^2</f>
        <v>565000</v>
      </c>
      <c r="C224">
        <f>Lw-10*LOG10(B224)-11</f>
        <v>21.47951552180561</v>
      </c>
      <c r="D224">
        <f t="shared" si="6"/>
        <v>140.58906809279304</v>
      </c>
    </row>
    <row r="225" spans="1:4" x14ac:dyDescent="0.3">
      <c r="A225">
        <f t="shared" si="7"/>
        <v>91</v>
      </c>
      <c r="B225">
        <f>rr^2+(v*A225)^2</f>
        <v>577569.4444444445</v>
      </c>
      <c r="C225">
        <f>Lw-10*LOG10(B225)-11</f>
        <v>21.383957906118624</v>
      </c>
      <c r="D225">
        <f t="shared" si="6"/>
        <v>137.52947673475595</v>
      </c>
    </row>
    <row r="226" spans="1:4" x14ac:dyDescent="0.3">
      <c r="A226">
        <f t="shared" si="7"/>
        <v>92</v>
      </c>
      <c r="B226">
        <f>rr^2+(v*A226)^2</f>
        <v>590277.77777777787</v>
      </c>
      <c r="C226">
        <f>Lw-10*LOG10(B226)-11</f>
        <v>21.289435663809563</v>
      </c>
      <c r="D226">
        <f t="shared" si="6"/>
        <v>134.56854800034878</v>
      </c>
    </row>
    <row r="227" spans="1:4" x14ac:dyDescent="0.3">
      <c r="A227">
        <f t="shared" si="7"/>
        <v>93</v>
      </c>
      <c r="B227">
        <f>rr^2+(v*A227)^2</f>
        <v>603125</v>
      </c>
      <c r="C227">
        <f>Lw-10*LOG10(B227)-11</f>
        <v>21.195926693121322</v>
      </c>
      <c r="D227">
        <f t="shared" si="6"/>
        <v>131.70209073148723</v>
      </c>
    </row>
    <row r="228" spans="1:4" x14ac:dyDescent="0.3">
      <c r="A228">
        <f t="shared" si="7"/>
        <v>94</v>
      </c>
      <c r="B228">
        <f>rr^2+(v*A228)^2</f>
        <v>616111.11111111112</v>
      </c>
      <c r="C228">
        <f>Lw-10*LOG10(B228)-11</f>
        <v>21.103409589541457</v>
      </c>
      <c r="D228">
        <f t="shared" si="6"/>
        <v>128.92613367932427</v>
      </c>
    </row>
    <row r="229" spans="1:4" x14ac:dyDescent="0.3">
      <c r="A229">
        <f t="shared" si="7"/>
        <v>95</v>
      </c>
      <c r="B229">
        <f>rr^2+(v*A229)^2</f>
        <v>629236.11111111124</v>
      </c>
      <c r="C229">
        <f>Lw-10*LOG10(B229)-11</f>
        <v>21.011863616904037</v>
      </c>
      <c r="D229">
        <f t="shared" si="6"/>
        <v>126.23691182021486</v>
      </c>
    </row>
    <row r="230" spans="1:4" x14ac:dyDescent="0.3">
      <c r="A230">
        <f t="shared" si="7"/>
        <v>96</v>
      </c>
      <c r="B230">
        <f>rr^2+(v*A230)^2</f>
        <v>642500</v>
      </c>
      <c r="C230">
        <f>Lw-10*LOG10(B230)-11</f>
        <v>20.921268679966673</v>
      </c>
      <c r="D230">
        <f t="shared" si="6"/>
        <v>123.63085365358455</v>
      </c>
    </row>
    <row r="231" spans="1:4" x14ac:dyDescent="0.3">
      <c r="A231">
        <f t="shared" si="7"/>
        <v>97</v>
      </c>
      <c r="B231">
        <f>rr^2+(v*A231)^2</f>
        <v>655902.77777777787</v>
      </c>
      <c r="C231">
        <f>Lw-10*LOG10(B231)-11</f>
        <v>20.831605298373972</v>
      </c>
      <c r="D231">
        <f t="shared" si="6"/>
        <v>121.1045694021139</v>
      </c>
    </row>
    <row r="232" spans="1:4" x14ac:dyDescent="0.3">
      <c r="A232">
        <f t="shared" si="7"/>
        <v>98</v>
      </c>
      <c r="B232">
        <f>rr^2+(v*A232)^2</f>
        <v>669444.44444444461</v>
      </c>
      <c r="C232">
        <f>Lw-10*LOG10(B232)-11</f>
        <v>20.742854581924185</v>
      </c>
      <c r="D232">
        <f t="shared" si="6"/>
        <v>118.65484004180128</v>
      </c>
    </row>
    <row r="233" spans="1:4" x14ac:dyDescent="0.3">
      <c r="A233">
        <f t="shared" si="7"/>
        <v>99</v>
      </c>
      <c r="B233">
        <f>rr^2+(v*A233)^2</f>
        <v>683125.00000000023</v>
      </c>
      <c r="C233">
        <f>Lw-10*LOG10(B233)-11</f>
        <v>20.654998207062221</v>
      </c>
      <c r="D233">
        <f t="shared" si="6"/>
        <v>116.27860709596081</v>
      </c>
    </row>
    <row r="234" spans="1:4" x14ac:dyDescent="0.3">
      <c r="A234">
        <f t="shared" si="7"/>
        <v>100</v>
      </c>
      <c r="B234">
        <f>rr^2+(v*A234)^2</f>
        <v>696944.4444444445</v>
      </c>
      <c r="C234">
        <f>Lw-10*LOG10(B234)-11</f>
        <v>20.568018394526767</v>
      </c>
      <c r="D234">
        <f t="shared" si="6"/>
        <v>113.97296313301771</v>
      </c>
    </row>
    <row r="235" spans="1:4" x14ac:dyDescent="0.3">
      <c r="A235">
        <f t="shared" si="7"/>
        <v>101</v>
      </c>
      <c r="B235">
        <f>rr^2+(v*A235)^2</f>
        <v>710902.77777777787</v>
      </c>
      <c r="C235">
        <f>Lw-10*LOG10(B235)-11</f>
        <v>20.481897888084717</v>
      </c>
      <c r="D235">
        <f t="shared" si="6"/>
        <v>111.73514291325273</v>
      </c>
    </row>
    <row r="236" spans="1:4" x14ac:dyDescent="0.3">
      <c r="A236">
        <f t="shared" si="7"/>
        <v>102</v>
      </c>
      <c r="B236">
        <f>rr^2+(v*A236)^2</f>
        <v>725000.00000000023</v>
      </c>
      <c r="C236">
        <f>Lw-10*LOG10(B236)-11</f>
        <v>20.396619934290058</v>
      </c>
      <c r="D236">
        <f t="shared" si="6"/>
        <v>109.56251513438359</v>
      </c>
    </row>
    <row r="237" spans="1:4" x14ac:dyDescent="0.3">
      <c r="A237">
        <f t="shared" si="7"/>
        <v>103</v>
      </c>
      <c r="B237">
        <f>rr^2+(v*A237)^2</f>
        <v>739236.11111111112</v>
      </c>
      <c r="C237">
        <f>Lw-10*LOG10(B237)-11</f>
        <v>20.312168263209081</v>
      </c>
      <c r="D237">
        <f t="shared" si="6"/>
        <v>107.45257473019875</v>
      </c>
    </row>
    <row r="238" spans="1:4" x14ac:dyDescent="0.3">
      <c r="A238">
        <f t="shared" si="7"/>
        <v>104</v>
      </c>
      <c r="B238">
        <f>rr^2+(v*A238)^2</f>
        <v>753611.11111111124</v>
      </c>
      <c r="C238">
        <f>Lw-10*LOG10(B238)-11</f>
        <v>20.228527070056913</v>
      </c>
      <c r="D238">
        <f t="shared" si="6"/>
        <v>105.40293568033226</v>
      </c>
    </row>
    <row r="239" spans="1:4" x14ac:dyDescent="0.3">
      <c r="A239">
        <f t="shared" si="7"/>
        <v>105</v>
      </c>
      <c r="B239">
        <f>rr^2+(v*A239)^2</f>
        <v>768125.00000000023</v>
      </c>
      <c r="C239">
        <f>Lw-10*LOG10(B239)-11</f>
        <v>20.145680997694704</v>
      </c>
      <c r="D239">
        <f t="shared" si="6"/>
        <v>103.41132429282753</v>
      </c>
    </row>
    <row r="240" spans="1:4" x14ac:dyDescent="0.3">
      <c r="A240">
        <f t="shared" si="7"/>
        <v>106</v>
      </c>
      <c r="B240">
        <f>rr^2+(v*A240)^2</f>
        <v>782777.77777777787</v>
      </c>
      <c r="C240">
        <f>Lw-10*LOG10(B240)-11</f>
        <v>20.063615119939492</v>
      </c>
      <c r="D240">
        <f t="shared" si="6"/>
        <v>101.47557292432262</v>
      </c>
    </row>
    <row r="241" spans="1:4" x14ac:dyDescent="0.3">
      <c r="A241">
        <f t="shared" si="7"/>
        <v>107</v>
      </c>
      <c r="B241">
        <f>rr^2+(v*A241)^2</f>
        <v>797569.44444444461</v>
      </c>
      <c r="C241">
        <f>Lw-10*LOG10(B241)-11</f>
        <v>19.982314925642044</v>
      </c>
      <c r="D241">
        <f t="shared" si="6"/>
        <v>99.593614105612957</v>
      </c>
    </row>
    <row r="242" spans="1:4" x14ac:dyDescent="0.3">
      <c r="A242">
        <f t="shared" si="7"/>
        <v>108</v>
      </c>
      <c r="B242">
        <f>rr^2+(v*A242)^2</f>
        <v>812500.00000000023</v>
      </c>
      <c r="C242">
        <f>Lw-10*LOG10(B242)-11</f>
        <v>19.901766303490881</v>
      </c>
      <c r="D242">
        <f t="shared" si="6"/>
        <v>97.763475042988532</v>
      </c>
    </row>
    <row r="243" spans="1:4" x14ac:dyDescent="0.3">
      <c r="A243">
        <f t="shared" si="7"/>
        <v>109</v>
      </c>
      <c r="B243">
        <f>rr^2+(v*A243)^2</f>
        <v>827569.4444444445</v>
      </c>
      <c r="C243">
        <f>Lw-10*LOG10(B243)-11</f>
        <v>19.821955527503171</v>
      </c>
      <c r="D243">
        <f t="shared" si="6"/>
        <v>95.983272468151839</v>
      </c>
    </row>
    <row r="244" spans="1:4" x14ac:dyDescent="0.3">
      <c r="A244">
        <f t="shared" si="7"/>
        <v>110</v>
      </c>
      <c r="B244">
        <f>rr^2+(v*A244)^2</f>
        <v>842777.77777777787</v>
      </c>
      <c r="C244">
        <f>Lw-10*LOG10(B244)-11</f>
        <v>19.74286924316575</v>
      </c>
      <c r="D244">
        <f t="shared" si="6"/>
        <v>94.251207811714295</v>
      </c>
    </row>
    <row r="245" spans="1:4" x14ac:dyDescent="0.3">
      <c r="A245">
        <f t="shared" si="7"/>
        <v>111</v>
      </c>
      <c r="B245">
        <f>rr^2+(v*A245)^2</f>
        <v>858125.00000000023</v>
      </c>
      <c r="C245">
        <f>Lw-10*LOG10(B245)-11</f>
        <v>19.664494454191697</v>
      </c>
      <c r="D245">
        <f t="shared" si="6"/>
        <v>92.565562677265191</v>
      </c>
    </row>
    <row r="246" spans="1:4" x14ac:dyDescent="0.3">
      <c r="A246">
        <f t="shared" si="7"/>
        <v>112</v>
      </c>
      <c r="B246">
        <f>rr^2+(v*A246)^2</f>
        <v>873611.11111111112</v>
      </c>
      <c r="C246">
        <f>Lw-10*LOG10(B246)-11</f>
        <v>19.586818509859995</v>
      </c>
      <c r="D246">
        <f t="shared" si="6"/>
        <v>90.924694594830342</v>
      </c>
    </row>
    <row r="247" spans="1:4" x14ac:dyDescent="0.3">
      <c r="A247">
        <f t="shared" si="7"/>
        <v>113</v>
      </c>
      <c r="B247">
        <f>rr^2+(v*A247)^2</f>
        <v>889236.11111111124</v>
      </c>
      <c r="C247">
        <f>Lw-10*LOG10(B247)-11</f>
        <v>19.509829092908014</v>
      </c>
      <c r="D247">
        <f t="shared" si="6"/>
        <v>89.327033034202728</v>
      </c>
    </row>
    <row r="248" spans="1:4" x14ac:dyDescent="0.3">
      <c r="A248">
        <f t="shared" si="7"/>
        <v>114</v>
      </c>
      <c r="B248">
        <f>rr^2+(v*A248)^2</f>
        <v>905000.00000000023</v>
      </c>
      <c r="C248">
        <f>Lw-10*LOG10(B248)-11</f>
        <v>19.433514207947965</v>
      </c>
      <c r="D248">
        <f t="shared" si="6"/>
        <v>87.771075660141662</v>
      </c>
    </row>
    <row r="249" spans="1:4" x14ac:dyDescent="0.3">
      <c r="A249">
        <f t="shared" si="7"/>
        <v>115</v>
      </c>
      <c r="B249">
        <f>rr^2+(v*A249)^2</f>
        <v>920902.77777777787</v>
      </c>
      <c r="C249">
        <f>Lw-10*LOG10(B249)-11</f>
        <v>19.357862170380628</v>
      </c>
      <c r="D249">
        <f t="shared" si="6"/>
        <v>86.255384812832034</v>
      </c>
    </row>
    <row r="250" spans="1:4" x14ac:dyDescent="0.3">
      <c r="A250">
        <f t="shared" si="7"/>
        <v>116</v>
      </c>
      <c r="B250">
        <f>rr^2+(v*A250)^2</f>
        <v>936944.44444444461</v>
      </c>
      <c r="C250">
        <f>Lw-10*LOG10(B250)-11</f>
        <v>19.282861595780858</v>
      </c>
      <c r="D250">
        <f t="shared" si="6"/>
        <v>84.77858419826309</v>
      </c>
    </row>
    <row r="251" spans="1:4" x14ac:dyDescent="0.3">
      <c r="A251">
        <f t="shared" si="7"/>
        <v>117</v>
      </c>
      <c r="B251">
        <f>rr^2+(v*A251)^2</f>
        <v>953125.00000000023</v>
      </c>
      <c r="C251">
        <f>Lw-10*LOG10(B251)-11</f>
        <v>19.208501389731204</v>
      </c>
      <c r="D251">
        <f t="shared" si="6"/>
        <v>83.339355774350921</v>
      </c>
    </row>
    <row r="252" spans="1:4" x14ac:dyDescent="0.3">
      <c r="A252">
        <f t="shared" si="7"/>
        <v>118</v>
      </c>
      <c r="B252">
        <f>rr^2+(v*A252)^2</f>
        <v>969444.4444444445</v>
      </c>
      <c r="C252">
        <f>Lw-10*LOG10(B252)-11</f>
        <v>19.134770738081073</v>
      </c>
      <c r="D252">
        <f t="shared" si="6"/>
        <v>81.936436819696652</v>
      </c>
    </row>
    <row r="253" spans="1:4" x14ac:dyDescent="0.3">
      <c r="A253">
        <f t="shared" si="7"/>
        <v>119</v>
      </c>
      <c r="B253">
        <f>rr^2+(v*A253)^2</f>
        <v>985902.77777777798</v>
      </c>
      <c r="C253">
        <f>Lw-10*LOG10(B253)-11</f>
        <v>19.061659097610402</v>
      </c>
      <c r="D253">
        <f t="shared" si="6"/>
        <v>80.568617172850992</v>
      </c>
    </row>
    <row r="254" spans="1:4" x14ac:dyDescent="0.3">
      <c r="A254">
        <f t="shared" si="7"/>
        <v>120</v>
      </c>
      <c r="B254">
        <f>rr^2+(v*A254)^2</f>
        <v>1002500.0000000002</v>
      </c>
      <c r="C254">
        <f>Lw-10*LOG10(B254)-11</f>
        <v>18.989156187077803</v>
      </c>
      <c r="D254">
        <f t="shared" si="6"/>
        <v>79.234736630851103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0</xdr:col>
                <xdr:colOff>129540</xdr:colOff>
                <xdr:row>1</xdr:row>
                <xdr:rowOff>45720</xdr:rowOff>
              </from>
              <to>
                <xdr:col>5</xdr:col>
                <xdr:colOff>91440</xdr:colOff>
                <xdr:row>6</xdr:row>
                <xdr:rowOff>167640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0</xdr:col>
                <xdr:colOff>160020</xdr:colOff>
                <xdr:row>7</xdr:row>
                <xdr:rowOff>22860</xdr:rowOff>
              </from>
              <to>
                <xdr:col>5</xdr:col>
                <xdr:colOff>91440</xdr:colOff>
                <xdr:row>10</xdr:row>
                <xdr:rowOff>137160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5</xdr:col>
                <xdr:colOff>198120</xdr:colOff>
                <xdr:row>7</xdr:row>
                <xdr:rowOff>38100</xdr:rowOff>
              </from>
              <to>
                <xdr:col>12</xdr:col>
                <xdr:colOff>205740</xdr:colOff>
                <xdr:row>9</xdr:row>
                <xdr:rowOff>68580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A5" zoomScale="170" zoomScaleNormal="170" workbookViewId="0">
      <selection activeCell="E19" sqref="A19:E19"/>
    </sheetView>
  </sheetViews>
  <sheetFormatPr defaultRowHeight="14.4" x14ac:dyDescent="0.3"/>
  <cols>
    <col min="3" max="3" width="10.88671875" customWidth="1"/>
  </cols>
  <sheetData>
    <row r="1" spans="1:8" x14ac:dyDescent="0.3">
      <c r="A1" t="s">
        <v>15</v>
      </c>
    </row>
    <row r="3" spans="1:8" x14ac:dyDescent="0.3">
      <c r="A3" t="s">
        <v>16</v>
      </c>
    </row>
    <row r="4" spans="1:8" x14ac:dyDescent="0.3">
      <c r="A4" t="s">
        <v>14</v>
      </c>
      <c r="B4">
        <v>73</v>
      </c>
      <c r="C4" t="s">
        <v>2</v>
      </c>
      <c r="D4" t="s">
        <v>30</v>
      </c>
      <c r="F4">
        <f>B4+26.19</f>
        <v>99.19</v>
      </c>
      <c r="G4" t="s">
        <v>2</v>
      </c>
      <c r="H4" t="s">
        <v>31</v>
      </c>
    </row>
    <row r="5" spans="1:8" x14ac:dyDescent="0.3">
      <c r="A5" t="s">
        <v>3</v>
      </c>
      <c r="B5">
        <v>7.5</v>
      </c>
      <c r="C5" t="s">
        <v>4</v>
      </c>
    </row>
    <row r="6" spans="1:8" x14ac:dyDescent="0.3">
      <c r="A6" t="s">
        <v>17</v>
      </c>
      <c r="B6">
        <v>50</v>
      </c>
      <c r="C6" t="s">
        <v>6</v>
      </c>
    </row>
    <row r="8" spans="1:8" x14ac:dyDescent="0.3">
      <c r="A8" t="s">
        <v>18</v>
      </c>
      <c r="D8">
        <v>60</v>
      </c>
      <c r="E8" t="s">
        <v>4</v>
      </c>
    </row>
    <row r="9" spans="1:8" x14ac:dyDescent="0.3">
      <c r="A9" t="s">
        <v>19</v>
      </c>
      <c r="D9">
        <v>700</v>
      </c>
      <c r="E9" t="s">
        <v>20</v>
      </c>
    </row>
    <row r="10" spans="1:8" x14ac:dyDescent="0.3">
      <c r="A10" t="s">
        <v>21</v>
      </c>
      <c r="D10">
        <v>90</v>
      </c>
      <c r="E10" t="s">
        <v>6</v>
      </c>
    </row>
    <row r="11" spans="1:8" x14ac:dyDescent="0.3">
      <c r="A11" t="s">
        <v>22</v>
      </c>
    </row>
    <row r="12" spans="1:8" x14ac:dyDescent="0.3">
      <c r="A12" t="s">
        <v>23</v>
      </c>
      <c r="D12" s="2">
        <f>B4+10*LOG10(D9)</f>
        <v>101.45098040014257</v>
      </c>
      <c r="E12" t="s">
        <v>2</v>
      </c>
      <c r="F12" t="s">
        <v>24</v>
      </c>
    </row>
    <row r="13" spans="1:8" x14ac:dyDescent="0.3">
      <c r="A13" t="s">
        <v>25</v>
      </c>
      <c r="D13" s="2">
        <f>D12-10*LOG10(3600)</f>
        <v>65.887955392469706</v>
      </c>
      <c r="E13" t="s">
        <v>2</v>
      </c>
      <c r="F13" t="s">
        <v>26</v>
      </c>
    </row>
    <row r="14" spans="1:8" x14ac:dyDescent="0.3">
      <c r="A14" s="1" t="s">
        <v>27</v>
      </c>
      <c r="B14" s="1"/>
      <c r="C14" s="1"/>
      <c r="D14" s="3">
        <f>D13+10*LOG10(B5/D8)</f>
        <v>56.857055522550269</v>
      </c>
      <c r="E14" s="1" t="s">
        <v>2</v>
      </c>
    </row>
    <row r="16" spans="1:8" x14ac:dyDescent="0.3">
      <c r="A16" t="s">
        <v>28</v>
      </c>
    </row>
    <row r="17" spans="1:5" x14ac:dyDescent="0.3">
      <c r="A17" t="s">
        <v>29</v>
      </c>
      <c r="D17">
        <f>F4+20*LOG10(D10/B6)</f>
        <v>104.29545010206611</v>
      </c>
      <c r="E17" t="s">
        <v>2</v>
      </c>
    </row>
    <row r="18" spans="1:5" x14ac:dyDescent="0.3">
      <c r="A18" t="s">
        <v>32</v>
      </c>
      <c r="D18">
        <f>D17-F4</f>
        <v>5.1054501020661149</v>
      </c>
      <c r="E18" t="s">
        <v>2</v>
      </c>
    </row>
    <row r="19" spans="1:5" x14ac:dyDescent="0.3">
      <c r="A19" s="1" t="s">
        <v>33</v>
      </c>
      <c r="B19" s="1"/>
      <c r="C19" s="1"/>
      <c r="D19" s="3">
        <f>D14+D18</f>
        <v>61.962505624616384</v>
      </c>
      <c r="E19" s="1" t="s">
        <v>2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r:id="rId5">
            <anchor moveWithCells="1">
              <from>
                <xdr:col>3</xdr:col>
                <xdr:colOff>22860</xdr:colOff>
                <xdr:row>4</xdr:row>
                <xdr:rowOff>53340</xdr:rowOff>
              </from>
              <to>
                <xdr:col>7</xdr:col>
                <xdr:colOff>121920</xdr:colOff>
                <xdr:row>6</xdr:row>
                <xdr:rowOff>22860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65" zoomScaleNormal="165" workbookViewId="0">
      <selection activeCell="A7" sqref="A7"/>
    </sheetView>
  </sheetViews>
  <sheetFormatPr defaultRowHeight="14.4" x14ac:dyDescent="0.3"/>
  <cols>
    <col min="1" max="1" width="11.109375" customWidth="1"/>
  </cols>
  <sheetData>
    <row r="1" spans="1:5" x14ac:dyDescent="0.3">
      <c r="A1" t="s">
        <v>34</v>
      </c>
    </row>
    <row r="3" spans="1:5" x14ac:dyDescent="0.3">
      <c r="A3" t="s">
        <v>35</v>
      </c>
      <c r="B3" t="s">
        <v>36</v>
      </c>
    </row>
    <row r="4" spans="1:5" x14ac:dyDescent="0.3">
      <c r="A4">
        <v>1</v>
      </c>
      <c r="B4">
        <v>75</v>
      </c>
    </row>
    <row r="5" spans="1:5" x14ac:dyDescent="0.3">
      <c r="A5">
        <v>2</v>
      </c>
      <c r="B5">
        <v>84</v>
      </c>
    </row>
    <row r="6" spans="1:5" x14ac:dyDescent="0.3">
      <c r="A6">
        <v>1.5</v>
      </c>
      <c r="B6">
        <v>81</v>
      </c>
    </row>
    <row r="7" spans="1:5" x14ac:dyDescent="0.3">
      <c r="A7">
        <v>0.5</v>
      </c>
      <c r="B7">
        <v>74</v>
      </c>
    </row>
    <row r="8" spans="1:5" x14ac:dyDescent="0.3">
      <c r="A8">
        <v>3</v>
      </c>
      <c r="B8">
        <v>85</v>
      </c>
    </row>
    <row r="9" spans="1:5" x14ac:dyDescent="0.3">
      <c r="A9">
        <v>2</v>
      </c>
      <c r="B9">
        <v>87</v>
      </c>
    </row>
    <row r="11" spans="1:5" x14ac:dyDescent="0.3">
      <c r="A11" t="s">
        <v>37</v>
      </c>
    </row>
    <row r="12" spans="1:5" x14ac:dyDescent="0.3">
      <c r="A12">
        <f>SUM(A4:A11)</f>
        <v>10</v>
      </c>
    </row>
    <row r="14" spans="1:5" x14ac:dyDescent="0.3">
      <c r="A14" t="s">
        <v>38</v>
      </c>
      <c r="B14" s="2">
        <f>10*LOG10((A4*10^(B4/10)+A5*10^(B5/10)+A6*10^(B6/10)+A7*10^(B7/10)+A8*10^(B8/10)+A9*10^(B9/10))/A12)</f>
        <v>84.291797435515747</v>
      </c>
      <c r="C14" s="2" t="s">
        <v>2</v>
      </c>
      <c r="D14" s="2"/>
    </row>
    <row r="15" spans="1:5" x14ac:dyDescent="0.3">
      <c r="A15" t="s">
        <v>39</v>
      </c>
      <c r="B15" s="2"/>
      <c r="C15" s="2"/>
      <c r="D15" s="2">
        <f>B14+10*LOG10(A12/8)</f>
        <v>85.260897565596309</v>
      </c>
      <c r="E15" t="s">
        <v>2</v>
      </c>
    </row>
    <row r="16" spans="1:5" x14ac:dyDescent="0.3">
      <c r="A16" t="s">
        <v>40</v>
      </c>
      <c r="B16" s="2">
        <f>10*LOG10((A4*10^(B4/10)+A5*10^(B5/10)+A6*10^(B6/10)+A7*10^(B7/10)+A8*10^(B8/10)+A9*10^(B9/10))/8)</f>
        <v>85.260897565596338</v>
      </c>
      <c r="C16" s="2" t="s">
        <v>2</v>
      </c>
      <c r="D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30" zoomScaleNormal="130" workbookViewId="0">
      <selection activeCell="E6" sqref="E6"/>
    </sheetView>
  </sheetViews>
  <sheetFormatPr defaultRowHeight="14.4" x14ac:dyDescent="0.3"/>
  <cols>
    <col min="4" max="4" width="10.21875" customWidth="1"/>
  </cols>
  <sheetData>
    <row r="1" spans="1:7" x14ac:dyDescent="0.3">
      <c r="A1" s="1" t="s">
        <v>41</v>
      </c>
    </row>
    <row r="3" spans="1:7" x14ac:dyDescent="0.3">
      <c r="A3" t="s">
        <v>42</v>
      </c>
      <c r="E3">
        <v>70</v>
      </c>
      <c r="F3" t="s">
        <v>2</v>
      </c>
    </row>
    <row r="4" spans="1:7" x14ac:dyDescent="0.3">
      <c r="A4" t="s">
        <v>43</v>
      </c>
      <c r="E4">
        <v>80</v>
      </c>
      <c r="F4" t="s">
        <v>2</v>
      </c>
      <c r="G4" t="s">
        <v>44</v>
      </c>
    </row>
    <row r="5" spans="1:7" x14ac:dyDescent="0.3">
      <c r="A5" t="s">
        <v>45</v>
      </c>
      <c r="E5">
        <v>5000</v>
      </c>
      <c r="F5" t="s">
        <v>46</v>
      </c>
    </row>
    <row r="6" spans="1:7" x14ac:dyDescent="0.3">
      <c r="A6" t="s">
        <v>47</v>
      </c>
      <c r="E6">
        <v>10</v>
      </c>
      <c r="F6" t="s">
        <v>48</v>
      </c>
    </row>
    <row r="7" spans="1:7" x14ac:dyDescent="0.3">
      <c r="A7" t="s">
        <v>49</v>
      </c>
    </row>
    <row r="14" spans="1:7" x14ac:dyDescent="0.3">
      <c r="E14" t="s">
        <v>50</v>
      </c>
    </row>
    <row r="16" spans="1:7" x14ac:dyDescent="0.3">
      <c r="A16" t="s">
        <v>51</v>
      </c>
    </row>
    <row r="17" spans="1:5" x14ac:dyDescent="0.3">
      <c r="A17" t="s">
        <v>52</v>
      </c>
      <c r="D17" s="2">
        <f>E3+10*LOG10(E6*3600)</f>
        <v>115.56302500767288</v>
      </c>
      <c r="E17" t="s">
        <v>2</v>
      </c>
    </row>
    <row r="18" spans="1:5" x14ac:dyDescent="0.3">
      <c r="A18" t="s">
        <v>53</v>
      </c>
      <c r="D18" s="2">
        <f>E4+10*LOG10(E5)</f>
        <v>116.98970004336019</v>
      </c>
      <c r="E18" t="s">
        <v>2</v>
      </c>
    </row>
    <row r="19" spans="1:5" x14ac:dyDescent="0.3">
      <c r="A19" t="s">
        <v>54</v>
      </c>
      <c r="D19" s="2">
        <f>10*LOG10(10^(D17/10)+10^(D18/10))</f>
        <v>119.34498451243569</v>
      </c>
      <c r="E19" t="s">
        <v>2</v>
      </c>
    </row>
    <row r="20" spans="1:5" x14ac:dyDescent="0.3">
      <c r="A20" t="s">
        <v>55</v>
      </c>
      <c r="D20" s="2">
        <f>D19-10*LOG10(E6*3600)</f>
        <v>73.781959504762824</v>
      </c>
      <c r="E20" t="s">
        <v>2</v>
      </c>
    </row>
    <row r="21" spans="1:5" x14ac:dyDescent="0.3">
      <c r="A21" t="s">
        <v>39</v>
      </c>
      <c r="D21" s="2">
        <f>D20+10*LOG10(E6/8)</f>
        <v>74.751059634843386</v>
      </c>
      <c r="E21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Profile</vt:lpstr>
      <vt:lpstr>SEL</vt:lpstr>
      <vt:lpstr>Lep</vt:lpstr>
      <vt:lpstr>SEL multi</vt:lpstr>
      <vt:lpstr>Leq</vt:lpstr>
      <vt:lpstr>Lw</vt:lpstr>
      <vt:lpstr>rr</vt:lpstr>
      <vt:lpstr>v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2017-12-01T14:06:28Z</dcterms:created>
  <dcterms:modified xsi:type="dcterms:W3CDTF">2017-12-01T16:20:08Z</dcterms:modified>
</cp:coreProperties>
</file>