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0-13\"/>
    </mc:Choice>
  </mc:AlternateContent>
  <xr:revisionPtr revIDLastSave="0" documentId="8_{B741835B-1CD2-4593-9131-E2F384A46B1A}" xr6:coauthVersionLast="47" xr6:coauthVersionMax="47" xr10:uidLastSave="{00000000-0000-0000-0000-000000000000}"/>
  <bookViews>
    <workbookView xWindow="952" yWindow="-98" windowWidth="22186" windowHeight="14595" activeTab="1" xr2:uid="{21595898-F6F3-43B6-9BB5-6BD0B0CE0FF8}"/>
  </bookViews>
  <sheets>
    <sheet name="RIscaldamento" sheetId="1" r:id="rId1"/>
    <sheet name="Condizionatore" sheetId="2" r:id="rId2"/>
  </sheets>
  <definedNames>
    <definedName name="Mpunto">RIscaldamento!$E$50</definedName>
    <definedName name="Mpuntoa">Condizionatore!$G$33</definedName>
    <definedName name="p_a">Condizionatore!$J$5</definedName>
    <definedName name="pa">RIscaldamento!$F$6</definedName>
    <definedName name="phi">RIscaldamento!$B$5</definedName>
    <definedName name="psat">RIscaldamento!$E$4</definedName>
    <definedName name="pv">RIscaldamento!$F$5</definedName>
    <definedName name="q">RIscaldamento!$B$35</definedName>
    <definedName name="rhoa">RIscaldamento!$F$9</definedName>
    <definedName name="T">RIscaldamento!$B$4</definedName>
    <definedName name="T_2">RIscaldamento!$D$17</definedName>
    <definedName name="T_4">RIscaldamento!$D$42</definedName>
    <definedName name="Vpunto">RIscaldamento!$E$48</definedName>
    <definedName name="x_1">RIscaldamento!$B$15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D35" i="2"/>
  <c r="G33" i="2"/>
  <c r="C33" i="2"/>
  <c r="J5" i="2"/>
  <c r="J30" i="2"/>
  <c r="J29" i="2"/>
  <c r="E51" i="1" a="1"/>
  <c r="E51" i="1" s="1"/>
  <c r="E50" i="1"/>
  <c r="F9" i="1"/>
  <c r="F6" i="1"/>
  <c r="B44" i="1"/>
  <c r="B39" i="1"/>
  <c r="F5" i="1"/>
  <c r="B15" i="1"/>
  <c r="B25" i="1" s="1"/>
  <c r="B33" i="1" l="1"/>
  <c r="C40" i="1" s="1"/>
  <c r="B34" i="1"/>
  <c r="B35" i="1" s="1"/>
  <c r="D15" i="1"/>
  <c r="D4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<sst xmlns="http://schemas.openxmlformats.org/spreadsheetml/2006/main" count="98" uniqueCount="63">
  <si>
    <t>Esercizi miscele aria e vapore</t>
  </si>
  <si>
    <t>Determinazione del titolo x</t>
  </si>
  <si>
    <t>T =</t>
  </si>
  <si>
    <t>°C</t>
  </si>
  <si>
    <t>Phi =</t>
  </si>
  <si>
    <t>Pa</t>
  </si>
  <si>
    <t>(dalle tabelle)</t>
  </si>
  <si>
    <t>psat(22°C) =</t>
  </si>
  <si>
    <t>x =</t>
  </si>
  <si>
    <t>kgv/kga</t>
  </si>
  <si>
    <t>gv/kga</t>
  </si>
  <si>
    <t>Ora riscaldo l'aria sin o a T2 =</t>
  </si>
  <si>
    <t>La nuova psat(35°C) =</t>
  </si>
  <si>
    <t>phi2 =</t>
  </si>
  <si>
    <t>Calcolo il nuovo grado igrometrico</t>
  </si>
  <si>
    <t>psat(0°C) =</t>
  </si>
  <si>
    <t>Ora invece la raffreddo sono a T3 =</t>
  </si>
  <si>
    <t>pv(22°c) = phi*psat =</t>
  </si>
  <si>
    <t>Calcolo nergetico per il riscaldamento</t>
  </si>
  <si>
    <t>J1 =</t>
  </si>
  <si>
    <t>kJ/kga</t>
  </si>
  <si>
    <t>J2 =</t>
  </si>
  <si>
    <t>J2-J1 = q =</t>
  </si>
  <si>
    <t>Spruzzo acqua per aumentare PHI sino a PHI2 =</t>
  </si>
  <si>
    <t>x_3 =</t>
  </si>
  <si>
    <t>J3 =</t>
  </si>
  <si>
    <t>qtot = J3-J1 =</t>
  </si>
  <si>
    <t>Raffreddamento sini a T4 =</t>
  </si>
  <si>
    <t>Quanto calore si libera?</t>
  </si>
  <si>
    <t>J4 =</t>
  </si>
  <si>
    <t>x_4 =</t>
  </si>
  <si>
    <t>Calore liberato q4 = J4-J1 =</t>
  </si>
  <si>
    <t>pa = ptot-phi*psat =</t>
  </si>
  <si>
    <t>pa * va = Ra * T</t>
  </si>
  <si>
    <t>pa/rhoa = Ra * T</t>
  </si>
  <si>
    <t>rhoa = pa/(Ra * T) =</t>
  </si>
  <si>
    <t>kg/m3</t>
  </si>
  <si>
    <t>m3/h</t>
  </si>
  <si>
    <t>Ricambio d'aria, 2 volumi orari, Vpunto =</t>
  </si>
  <si>
    <t>Calcolo poirtata in massa di aria ricambiata</t>
  </si>
  <si>
    <t>Mpunto = rhoa*Vpunto =</t>
  </si>
  <si>
    <t>kg/s</t>
  </si>
  <si>
    <t>Qpunto = q * Mpunto  =</t>
  </si>
  <si>
    <t>kW</t>
  </si>
  <si>
    <t>Condizionatore d'aria</t>
  </si>
  <si>
    <t>T1 =</t>
  </si>
  <si>
    <t>Phi1 =</t>
  </si>
  <si>
    <t>Vpunto =</t>
  </si>
  <si>
    <t>Lpunto =</t>
  </si>
  <si>
    <t>W</t>
  </si>
  <si>
    <t>T3 =</t>
  </si>
  <si>
    <t>x1 =</t>
  </si>
  <si>
    <t>x3 =</t>
  </si>
  <si>
    <t>x2 =</t>
  </si>
  <si>
    <t>q1 = J2-J1 =</t>
  </si>
  <si>
    <t>q2 = J3-J2 =</t>
  </si>
  <si>
    <t>rhoa = pa/(Ra*T) =</t>
  </si>
  <si>
    <t>pa = 101325 - phi3*Psat(T3) =</t>
  </si>
  <si>
    <t>Phi3 =</t>
  </si>
  <si>
    <t>psat(T3) =</t>
  </si>
  <si>
    <t>Mpuntoa =</t>
  </si>
  <si>
    <t>Qpunto2 = Mpuntoa * q2 =</t>
  </si>
  <si>
    <t>Qpunto1 = Mpuntoa * q1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</si>
</sst>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9" fontId="1" fillId="0" borderId="0" xfId="0" applyNumberFormat="1" applyFont="1"/>
    <xf numFmtId="0" fontId="2" fillId="2" borderId="0" xfId="0" applyFont="1" applyFill="1" applyAlignment="1">
      <alignment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9</xdr:row>
      <xdr:rowOff>126999</xdr:rowOff>
    </xdr:from>
    <xdr:to>
      <xdr:col>4</xdr:col>
      <xdr:colOff>645584</xdr:colOff>
      <xdr:row>13</xdr:row>
      <xdr:rowOff>126537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835A5D-C4C5-1BE5-AC72-1569E6AC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1026582"/>
          <a:ext cx="3214688" cy="71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174625</xdr:colOff>
      <xdr:row>22</xdr:row>
      <xdr:rowOff>169107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F2CD4D-0D80-F938-C5D9-E1D866D9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3415771" cy="70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30</xdr:row>
      <xdr:rowOff>1</xdr:rowOff>
    </xdr:from>
    <xdr:to>
      <xdr:col>3</xdr:col>
      <xdr:colOff>632355</xdr:colOff>
      <xdr:row>31</xdr:row>
      <xdr:rowOff>96250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14919A-B95C-D74F-ACFD-ED653408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77834"/>
          <a:ext cx="2577042" cy="27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47102</xdr:colOff>
      <xdr:row>6</xdr:row>
      <xdr:rowOff>130839</xdr:rowOff>
    </xdr:from>
    <xdr:to>
      <xdr:col>8</xdr:col>
      <xdr:colOff>20934</xdr:colOff>
      <xdr:row>27</xdr:row>
      <xdr:rowOff>169703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ED486-4B5E-A4BA-2A86-F5327CE37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02" y="1229877"/>
          <a:ext cx="5165480" cy="3885500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11</xdr:row>
      <xdr:rowOff>51026</xdr:rowOff>
    </xdr:from>
    <xdr:to>
      <xdr:col>5</xdr:col>
      <xdr:colOff>333375</xdr:colOff>
      <xdr:row>11</xdr:row>
      <xdr:rowOff>142875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14CAEF1-5F68-9D3C-8BE6-DA5DAE802692}"/>
            </a:ext>
          </a:extLst>
        </xdr:cNvPr>
        <xdr:cNvSpPr/>
      </xdr:nvSpPr>
      <xdr:spPr>
        <a:xfrm>
          <a:off x="3469821" y="2034267"/>
          <a:ext cx="95250" cy="918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9524</xdr:colOff>
      <xdr:row>21</xdr:row>
      <xdr:rowOff>67354</xdr:rowOff>
    </xdr:from>
    <xdr:to>
      <xdr:col>4</xdr:col>
      <xdr:colOff>104774</xdr:colOff>
      <xdr:row>21</xdr:row>
      <xdr:rowOff>159203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193BAA4-A64B-43CD-9932-7CD541604256}"/>
            </a:ext>
          </a:extLst>
        </xdr:cNvPr>
        <xdr:cNvSpPr/>
      </xdr:nvSpPr>
      <xdr:spPr>
        <a:xfrm>
          <a:off x="2594881" y="3853542"/>
          <a:ext cx="95250" cy="918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437468</xdr:colOff>
      <xdr:row>21</xdr:row>
      <xdr:rowOff>63271</xdr:rowOff>
    </xdr:from>
    <xdr:to>
      <xdr:col>2</xdr:col>
      <xdr:colOff>532718</xdr:colOff>
      <xdr:row>21</xdr:row>
      <xdr:rowOff>155120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0CA0FEC-EC9E-45EA-A592-C90887A7763C}"/>
            </a:ext>
          </a:extLst>
        </xdr:cNvPr>
        <xdr:cNvSpPr/>
      </xdr:nvSpPr>
      <xdr:spPr>
        <a:xfrm>
          <a:off x="1730147" y="3849459"/>
          <a:ext cx="95250" cy="918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129268</xdr:colOff>
      <xdr:row>9</xdr:row>
      <xdr:rowOff>122464</xdr:rowOff>
    </xdr:from>
    <xdr:to>
      <xdr:col>5</xdr:col>
      <xdr:colOff>418420</xdr:colOff>
      <xdr:row>11</xdr:row>
      <xdr:rowOff>30616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DDCE0E-8D79-F40B-F427-B7A60B1E4198}"/>
            </a:ext>
          </a:extLst>
        </xdr:cNvPr>
        <xdr:cNvSpPr txBox="1"/>
      </xdr:nvSpPr>
      <xdr:spPr>
        <a:xfrm>
          <a:off x="3360964" y="1745116"/>
          <a:ext cx="289152" cy="268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</a:t>
          </a:r>
        </a:p>
      </xdr:txBody>
    </xdr:sp>
    <xdr:clientData/>
  </xdr:twoCellAnchor>
  <xdr:twoCellAnchor>
    <xdr:from>
      <xdr:col>2</xdr:col>
      <xdr:colOff>332852</xdr:colOff>
      <xdr:row>19</xdr:row>
      <xdr:rowOff>110689</xdr:rowOff>
    </xdr:from>
    <xdr:to>
      <xdr:col>2</xdr:col>
      <xdr:colOff>622004</xdr:colOff>
      <xdr:row>21</xdr:row>
      <xdr:rowOff>18841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F3FBE94-A3D3-4A34-AAFE-72D3FB90AB98}"/>
            </a:ext>
          </a:extLst>
        </xdr:cNvPr>
        <xdr:cNvSpPr txBox="1"/>
      </xdr:nvSpPr>
      <xdr:spPr>
        <a:xfrm>
          <a:off x="1625531" y="3536288"/>
          <a:ext cx="289152" cy="268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2</a:t>
          </a:r>
        </a:p>
      </xdr:txBody>
    </xdr:sp>
    <xdr:clientData/>
  </xdr:twoCellAnchor>
  <xdr:twoCellAnchor>
    <xdr:from>
      <xdr:col>4</xdr:col>
      <xdr:colOff>108334</xdr:colOff>
      <xdr:row>21</xdr:row>
      <xdr:rowOff>168519</xdr:rowOff>
    </xdr:from>
    <xdr:to>
      <xdr:col>4</xdr:col>
      <xdr:colOff>397486</xdr:colOff>
      <xdr:row>23</xdr:row>
      <xdr:rowOff>76671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30D3C69-A3DB-4422-BBFB-4CB44B9628B6}"/>
            </a:ext>
          </a:extLst>
        </xdr:cNvPr>
        <xdr:cNvSpPr txBox="1"/>
      </xdr:nvSpPr>
      <xdr:spPr>
        <a:xfrm>
          <a:off x="2693691" y="3954707"/>
          <a:ext cx="289152" cy="268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3</a:t>
          </a:r>
        </a:p>
      </xdr:txBody>
    </xdr:sp>
    <xdr:clientData/>
  </xdr:twoCellAnchor>
  <xdr:twoCellAnchor>
    <xdr:from>
      <xdr:col>4</xdr:col>
      <xdr:colOff>602116</xdr:colOff>
      <xdr:row>11</xdr:row>
      <xdr:rowOff>88447</xdr:rowOff>
    </xdr:from>
    <xdr:to>
      <xdr:col>5</xdr:col>
      <xdr:colOff>227920</xdr:colOff>
      <xdr:row>11</xdr:row>
      <xdr:rowOff>95250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C751521-1E14-7203-0BC3-C6D092C8AB2E}"/>
            </a:ext>
          </a:extLst>
        </xdr:cNvPr>
        <xdr:cNvCxnSpPr/>
      </xdr:nvCxnSpPr>
      <xdr:spPr>
        <a:xfrm flipH="1" flipV="1">
          <a:off x="3187473" y="2071688"/>
          <a:ext cx="272143" cy="680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532718</xdr:colOff>
      <xdr:row>11</xdr:row>
      <xdr:rowOff>94569</xdr:rowOff>
    </xdr:from>
    <xdr:to>
      <xdr:col>4</xdr:col>
      <xdr:colOff>611642</xdr:colOff>
      <xdr:row>21</xdr:row>
      <xdr:rowOff>109196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6CDE6080-3EAD-4894-82E7-2E1872AA0C92}"/>
            </a:ext>
          </a:extLst>
        </xdr:cNvPr>
        <xdr:cNvCxnSpPr>
          <a:endCxn id="6" idx="6"/>
        </xdr:cNvCxnSpPr>
      </xdr:nvCxnSpPr>
      <xdr:spPr>
        <a:xfrm flipH="1">
          <a:off x="1825397" y="2077810"/>
          <a:ext cx="1371602" cy="1817574"/>
        </a:xfrm>
        <a:prstGeom prst="line">
          <a:avLst/>
        </a:prstGeom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512307</xdr:colOff>
      <xdr:row>21</xdr:row>
      <xdr:rowOff>113279</xdr:rowOff>
    </xdr:from>
    <xdr:to>
      <xdr:col>4</xdr:col>
      <xdr:colOff>9524</xdr:colOff>
      <xdr:row>21</xdr:row>
      <xdr:rowOff>121783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51C5178-5BFD-44BB-8C4B-BF911CD57E3B}"/>
            </a:ext>
          </a:extLst>
        </xdr:cNvPr>
        <xdr:cNvCxnSpPr>
          <a:stCxn id="5" idx="2"/>
        </xdr:cNvCxnSpPr>
      </xdr:nvCxnSpPr>
      <xdr:spPr>
        <a:xfrm flipH="1">
          <a:off x="1804986" y="3899467"/>
          <a:ext cx="789895" cy="8504"/>
        </a:xfrm>
        <a:prstGeom prst="line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1114-90CE-4782-8D1A-2F5DA436E20D}">
  <dimension ref="A1:H51"/>
  <sheetViews>
    <sheetView topLeftCell="A43" zoomScale="180" zoomScaleNormal="180" workbookViewId="0">
      <selection activeCell="A51" sqref="A51"/>
    </sheetView>
  </sheetViews>
  <sheetFormatPr defaultRowHeight="14.25" x14ac:dyDescent="0.45"/>
  <sheetData>
    <row r="1" spans="1:7" x14ac:dyDescent="0.45">
      <c r="A1" t="s">
        <v>0</v>
      </c>
    </row>
    <row r="2" spans="1:7" x14ac:dyDescent="0.45">
      <c r="A2" t="s">
        <v>1</v>
      </c>
    </row>
    <row r="4" spans="1:7" x14ac:dyDescent="0.45">
      <c r="A4" t="s">
        <v>2</v>
      </c>
      <c r="B4" s="3">
        <v>22</v>
      </c>
      <c r="C4" t="s">
        <v>3</v>
      </c>
      <c r="D4" t="s">
        <v>7</v>
      </c>
      <c r="E4">
        <v>2644.8</v>
      </c>
      <c r="F4" t="s">
        <v>5</v>
      </c>
      <c r="G4" t="s">
        <v>6</v>
      </c>
    </row>
    <row r="5" spans="1:7" x14ac:dyDescent="0.45">
      <c r="A5" t="s">
        <v>4</v>
      </c>
      <c r="B5" s="4">
        <v>0.75</v>
      </c>
      <c r="D5" t="s">
        <v>17</v>
      </c>
      <c r="F5">
        <f>phi*psat</f>
        <v>1983.6000000000001</v>
      </c>
      <c r="G5" t="s">
        <v>5</v>
      </c>
    </row>
    <row r="6" spans="1:7" x14ac:dyDescent="0.45">
      <c r="B6" s="4"/>
      <c r="D6" t="s">
        <v>32</v>
      </c>
      <c r="F6">
        <f>101325-phi*psat</f>
        <v>99341.4</v>
      </c>
      <c r="G6" t="s">
        <v>5</v>
      </c>
    </row>
    <row r="7" spans="1:7" x14ac:dyDescent="0.45">
      <c r="B7" s="4"/>
      <c r="D7" t="s">
        <v>33</v>
      </c>
    </row>
    <row r="8" spans="1:7" x14ac:dyDescent="0.45">
      <c r="B8" s="4"/>
      <c r="D8" t="s">
        <v>34</v>
      </c>
    </row>
    <row r="9" spans="1:7" x14ac:dyDescent="0.45">
      <c r="B9" s="4"/>
      <c r="D9" t="s">
        <v>35</v>
      </c>
      <c r="F9">
        <f>pa/(287*(T+273))</f>
        <v>1.1733467194236107</v>
      </c>
      <c r="G9" t="s">
        <v>36</v>
      </c>
    </row>
    <row r="15" spans="1:7" x14ac:dyDescent="0.45">
      <c r="A15" t="s">
        <v>8</v>
      </c>
      <c r="B15">
        <f>0.622*phi*psat/(100000-phi*psat)</f>
        <v>1.258768124517938E-2</v>
      </c>
      <c r="C15" t="s">
        <v>9</v>
      </c>
      <c r="D15">
        <f>B15*1000</f>
        <v>12.587681245179381</v>
      </c>
      <c r="E15" t="s">
        <v>10</v>
      </c>
    </row>
    <row r="17" spans="1:6" x14ac:dyDescent="0.45">
      <c r="A17" t="s">
        <v>11</v>
      </c>
      <c r="D17" s="3">
        <v>35</v>
      </c>
      <c r="E17" s="3" t="s">
        <v>3</v>
      </c>
    </row>
    <row r="18" spans="1:6" x14ac:dyDescent="0.45">
      <c r="A18" t="s">
        <v>14</v>
      </c>
    </row>
    <row r="19" spans="1:6" x14ac:dyDescent="0.45">
      <c r="A19" t="s">
        <v>12</v>
      </c>
      <c r="D19">
        <v>5628</v>
      </c>
      <c r="E19" t="s">
        <v>5</v>
      </c>
    </row>
    <row r="25" spans="1:6" x14ac:dyDescent="0.45">
      <c r="A25" t="s">
        <v>13</v>
      </c>
      <c r="B25" s="2">
        <f>x_1*100000/(0.622*D19+x_1*D19)</f>
        <v>0.35245202558635402</v>
      </c>
    </row>
    <row r="27" spans="1:6" x14ac:dyDescent="0.45">
      <c r="A27" t="s">
        <v>16</v>
      </c>
      <c r="E27">
        <v>0</v>
      </c>
      <c r="F27" t="s">
        <v>3</v>
      </c>
    </row>
    <row r="28" spans="1:6" x14ac:dyDescent="0.45">
      <c r="A28" t="s">
        <v>15</v>
      </c>
      <c r="B28">
        <v>609</v>
      </c>
      <c r="C28" t="s">
        <v>5</v>
      </c>
    </row>
    <row r="30" spans="1:6" x14ac:dyDescent="0.45">
      <c r="A30" t="s">
        <v>18</v>
      </c>
    </row>
    <row r="33" spans="1:8" x14ac:dyDescent="0.45">
      <c r="A33" t="s">
        <v>19</v>
      </c>
      <c r="B33">
        <f>T+x_1*(2500+1.9*T)</f>
        <v>53.995368188996949</v>
      </c>
      <c r="C33" t="s">
        <v>20</v>
      </c>
    </row>
    <row r="34" spans="1:8" x14ac:dyDescent="0.45">
      <c r="A34" t="s">
        <v>21</v>
      </c>
      <c r="B34">
        <f>T_2+x_1*(2500+1.9*T_2)</f>
        <v>67.306283915752886</v>
      </c>
      <c r="C34" t="s">
        <v>20</v>
      </c>
    </row>
    <row r="35" spans="1:8" x14ac:dyDescent="0.45">
      <c r="A35" t="s">
        <v>22</v>
      </c>
      <c r="B35" s="3">
        <f>B34-B33</f>
        <v>13.310915726755937</v>
      </c>
      <c r="C35" s="3" t="s">
        <v>20</v>
      </c>
    </row>
    <row r="37" spans="1:8" x14ac:dyDescent="0.45">
      <c r="A37" t="s">
        <v>23</v>
      </c>
      <c r="F37" s="1">
        <v>0.7</v>
      </c>
    </row>
    <row r="38" spans="1:8" x14ac:dyDescent="0.45">
      <c r="E38" t="s">
        <v>24</v>
      </c>
      <c r="F38">
        <v>37.5</v>
      </c>
      <c r="G38" t="s">
        <v>10</v>
      </c>
    </row>
    <row r="39" spans="1:8" x14ac:dyDescent="0.45">
      <c r="A39" t="s">
        <v>25</v>
      </c>
      <c r="B39">
        <f>T_2+F38/1000*(2500+1.9*T_2)</f>
        <v>131.24374999999998</v>
      </c>
      <c r="C39" t="s">
        <v>20</v>
      </c>
    </row>
    <row r="40" spans="1:8" x14ac:dyDescent="0.45">
      <c r="A40" t="s">
        <v>26</v>
      </c>
      <c r="C40">
        <f>B39-B33</f>
        <v>77.248381811003028</v>
      </c>
      <c r="D40" t="s">
        <v>20</v>
      </c>
    </row>
    <row r="42" spans="1:8" x14ac:dyDescent="0.45">
      <c r="A42" t="s">
        <v>27</v>
      </c>
      <c r="D42">
        <v>5</v>
      </c>
      <c r="E42" t="s">
        <v>3</v>
      </c>
      <c r="F42" t="s">
        <v>30</v>
      </c>
      <c r="G42">
        <v>5.5</v>
      </c>
      <c r="H42" t="s">
        <v>10</v>
      </c>
    </row>
    <row r="43" spans="1:8" x14ac:dyDescent="0.45">
      <c r="A43" t="s">
        <v>28</v>
      </c>
    </row>
    <row r="44" spans="1:8" x14ac:dyDescent="0.45">
      <c r="A44" t="s">
        <v>29</v>
      </c>
      <c r="B44">
        <f>T_4+G42/1000*(2500+1.9*T_4)</f>
        <v>18.802250000000001</v>
      </c>
      <c r="C44" t="s">
        <v>20</v>
      </c>
    </row>
    <row r="46" spans="1:8" x14ac:dyDescent="0.45">
      <c r="A46" t="s">
        <v>31</v>
      </c>
      <c r="D46">
        <f>B44-B33</f>
        <v>-35.193118188996948</v>
      </c>
      <c r="E46" t="s">
        <v>20</v>
      </c>
    </row>
    <row r="48" spans="1:8" x14ac:dyDescent="0.45">
      <c r="A48" t="s">
        <v>38</v>
      </c>
      <c r="E48">
        <v>2400</v>
      </c>
      <c r="F48" t="s">
        <v>37</v>
      </c>
    </row>
    <row r="49" spans="1:6" x14ac:dyDescent="0.45">
      <c r="A49" t="s">
        <v>39</v>
      </c>
    </row>
    <row r="50" spans="1:6" x14ac:dyDescent="0.45">
      <c r="A50" t="s">
        <v>40</v>
      </c>
      <c r="E50">
        <f>rhoa*Vpunto/3600</f>
        <v>0.78223114628240709</v>
      </c>
      <c r="F50" t="s">
        <v>41</v>
      </c>
    </row>
    <row r="51" spans="1:6" x14ac:dyDescent="0.45">
      <c r="A51" t="s">
        <v>42</v>
      </c>
      <c r="E51" cm="1">
        <f t="array" ref="E51">q*Mpunto</f>
        <v>10.412212867008817</v>
      </c>
      <c r="F51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1900-0CCA-4C57-9A5A-0C8168F76B60}">
  <dimension ref="A1:K36"/>
  <sheetViews>
    <sheetView tabSelected="1" topLeftCell="A18" zoomScale="140" zoomScaleNormal="140" workbookViewId="0">
      <selection activeCell="A29" sqref="A29"/>
    </sheetView>
  </sheetViews>
  <sheetFormatPr defaultRowHeight="14.25" x14ac:dyDescent="0.45"/>
  <sheetData>
    <row r="1" spans="1:11" x14ac:dyDescent="0.45">
      <c r="A1" s="3" t="s">
        <v>44</v>
      </c>
    </row>
    <row r="3" spans="1:11" x14ac:dyDescent="0.45">
      <c r="A3" t="s">
        <v>47</v>
      </c>
      <c r="B3">
        <v>470</v>
      </c>
      <c r="C3" t="s">
        <v>37</v>
      </c>
    </row>
    <row r="4" spans="1:11" ht="15.4" x14ac:dyDescent="0.45">
      <c r="A4" t="s">
        <v>45</v>
      </c>
      <c r="B4">
        <v>32</v>
      </c>
      <c r="C4" t="s">
        <v>3</v>
      </c>
      <c r="D4" t="s">
        <v>46</v>
      </c>
      <c r="E4" s="1">
        <v>0.8</v>
      </c>
      <c r="G4" t="s">
        <v>59</v>
      </c>
      <c r="H4" s="6">
        <v>2338.8040000000001</v>
      </c>
      <c r="I4" t="s">
        <v>5</v>
      </c>
    </row>
    <row r="5" spans="1:11" x14ac:dyDescent="0.45">
      <c r="A5" t="s">
        <v>50</v>
      </c>
      <c r="B5">
        <v>20</v>
      </c>
      <c r="C5" t="s">
        <v>3</v>
      </c>
      <c r="D5" t="s">
        <v>58</v>
      </c>
      <c r="E5" s="1">
        <v>0.5</v>
      </c>
      <c r="G5" t="s">
        <v>57</v>
      </c>
      <c r="J5">
        <f>101325-E5*H4</f>
        <v>100155.598</v>
      </c>
      <c r="K5" t="s">
        <v>5</v>
      </c>
    </row>
    <row r="6" spans="1:11" x14ac:dyDescent="0.45">
      <c r="A6" t="s">
        <v>48</v>
      </c>
      <c r="B6">
        <v>450</v>
      </c>
      <c r="C6" t="s">
        <v>49</v>
      </c>
    </row>
    <row r="29" spans="1:11" ht="15" x14ac:dyDescent="0.45">
      <c r="A29" t="s">
        <v>19</v>
      </c>
      <c r="B29" s="5">
        <v>94.569000000000003</v>
      </c>
      <c r="C29" t="s">
        <v>20</v>
      </c>
      <c r="D29" t="s">
        <v>51</v>
      </c>
      <c r="E29">
        <v>24.38</v>
      </c>
      <c r="F29" t="s">
        <v>10</v>
      </c>
      <c r="H29" t="s">
        <v>54</v>
      </c>
      <c r="J29">
        <f>B30-B29</f>
        <v>-66.882000000000005</v>
      </c>
      <c r="K29" t="s">
        <v>20</v>
      </c>
    </row>
    <row r="30" spans="1:11" ht="15" x14ac:dyDescent="0.45">
      <c r="A30" t="s">
        <v>21</v>
      </c>
      <c r="B30" s="5">
        <v>27.687000000000001</v>
      </c>
      <c r="C30" t="s">
        <v>20</v>
      </c>
      <c r="D30" t="s">
        <v>53</v>
      </c>
      <c r="E30">
        <v>7.2910000000000004</v>
      </c>
      <c r="F30" t="s">
        <v>10</v>
      </c>
      <c r="H30" t="s">
        <v>55</v>
      </c>
      <c r="J30">
        <f>B31-B30</f>
        <v>10.928000000000001</v>
      </c>
      <c r="K30" t="s">
        <v>20</v>
      </c>
    </row>
    <row r="31" spans="1:11" ht="15" x14ac:dyDescent="0.45">
      <c r="A31" t="s">
        <v>25</v>
      </c>
      <c r="B31" s="5">
        <v>38.615000000000002</v>
      </c>
      <c r="C31" t="s">
        <v>20</v>
      </c>
      <c r="D31" t="s">
        <v>52</v>
      </c>
      <c r="E31">
        <v>7.2910000000000004</v>
      </c>
      <c r="F31" t="s">
        <v>10</v>
      </c>
    </row>
    <row r="33" spans="1:8" x14ac:dyDescent="0.45">
      <c r="A33" t="s">
        <v>56</v>
      </c>
      <c r="C33">
        <f>pa/(287*(273+B5))</f>
        <v>1.1813559120476627</v>
      </c>
      <c r="D33" t="s">
        <v>36</v>
      </c>
      <c r="F33" t="s">
        <v>60</v>
      </c>
      <c r="G33">
        <f>C33*B3/3600</f>
        <v>0.15423257740622262</v>
      </c>
      <c r="H33" t="s">
        <v>41</v>
      </c>
    </row>
    <row r="35" spans="1:8" x14ac:dyDescent="0.45">
      <c r="A35" t="s">
        <v>62</v>
      </c>
      <c r="D35">
        <f>Mpuntoa*J29</f>
        <v>-10.315383242082982</v>
      </c>
      <c r="E35" t="s">
        <v>43</v>
      </c>
    </row>
    <row r="36" spans="1:8" x14ac:dyDescent="0.45">
      <c r="A36" t="s">
        <v>61</v>
      </c>
      <c r="D36">
        <f>Mpuntoa*J30</f>
        <v>1.685453605895201</v>
      </c>
      <c r="E36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RIscaldamento</vt:lpstr>
      <vt:lpstr>Condizionatore</vt:lpstr>
      <vt:lpstr>Mpunto</vt:lpstr>
      <vt:lpstr>Mpuntoa</vt:lpstr>
      <vt:lpstr>p_a</vt:lpstr>
      <vt:lpstr>pa</vt:lpstr>
      <vt:lpstr>phi</vt:lpstr>
      <vt:lpstr>psat</vt:lpstr>
      <vt:lpstr>pv</vt:lpstr>
      <vt:lpstr>q</vt:lpstr>
      <vt:lpstr>rhoa</vt:lpstr>
      <vt:lpstr>T</vt:lpstr>
      <vt:lpstr>T_2</vt:lpstr>
      <vt:lpstr>T_4</vt:lpstr>
      <vt:lpstr>Vpunto</vt:lpstr>
      <vt:lpstr>x_1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2022-10-13T11:45:22Z</dcterms:created>
  <dcterms:modified xsi:type="dcterms:W3CDTF">2022-10-13T14:28:49Z</dcterms:modified>
</cp:coreProperties>
</file>