
<file path=[Content_Types].xml><?xml version="1.0" encoding="utf-8"?>
<Types xmlns="http://schemas.openxmlformats.org/package/2006/content-types"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EffEnergetica-2022\2022-10-20\"/>
    </mc:Choice>
  </mc:AlternateContent>
  <xr:revisionPtr revIDLastSave="0" documentId="8_{E6727ED7-242F-46B1-BFD5-429D410A76AB}" xr6:coauthVersionLast="47" xr6:coauthVersionMax="47" xr10:uidLastSave="{00000000-0000-0000-0000-000000000000}"/>
  <bookViews>
    <workbookView xWindow="948" yWindow="-108" windowWidth="22200" windowHeight="13176" activeTab="1" xr2:uid="{3B9CBBD2-007B-4A78-9443-1D75E2FE3167}"/>
  </bookViews>
  <sheets>
    <sheet name="Sheet1" sheetId="1" r:id="rId1"/>
    <sheet name="Circuito idraulico" sheetId="2" r:id="rId2"/>
  </sheets>
  <definedNames>
    <definedName name="A">Sheet1!$I$14</definedName>
    <definedName name="Beta">'Circuito idraulico'!$J$18</definedName>
    <definedName name="Beta_tot">Sheet1!$O$21</definedName>
    <definedName name="cpacqua">'Circuito idraulico'!$P$6</definedName>
    <definedName name="D">Sheet1!$J$12</definedName>
    <definedName name="DeltaT">'Circuito idraulico'!$M$6</definedName>
    <definedName name="Diam">'Circuito idraulico'!$L$16</definedName>
    <definedName name="epsilon">Sheet1!$K$10</definedName>
    <definedName name="L">'Circuito idraulico'!$J$17</definedName>
    <definedName name="lam">'Circuito idraulico'!$J$19</definedName>
    <definedName name="lambda">Sheet1!$J$19</definedName>
    <definedName name="Ltot">Sheet1!$K$6</definedName>
    <definedName name="Mp">'Circuito idraulico'!$N$7</definedName>
    <definedName name="Mpunto">Sheet1!$K$4</definedName>
    <definedName name="ni">Sheet1!$H$13</definedName>
    <definedName name="p_1">Sheet1!$H$22</definedName>
    <definedName name="p_2">Sheet1!$H$9</definedName>
    <definedName name="Qpunto">'Circuito idraulico'!$M$5</definedName>
    <definedName name="rho">Sheet1!$H$15</definedName>
    <definedName name="Rtot">Sheet1!$O$23</definedName>
    <definedName name="W">Sheet1!$K$16</definedName>
    <definedName name="WW">'Circuito idraulico'!$P$17</definedName>
    <definedName name="z_1">Sheet1!$H$21</definedName>
    <definedName name="z_2">Sheet1!$H$8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2" l="1"/>
  <c r="S22" i="2"/>
  <c r="Q22" i="2"/>
  <c r="Q21" i="2"/>
  <c r="Q20" i="2"/>
  <c r="Q19" i="2"/>
  <c r="P18" i="2"/>
  <c r="P17" i="2"/>
  <c r="P16" i="2"/>
  <c r="N7" i="2"/>
  <c r="L16" i="2"/>
  <c r="J12" i="1"/>
  <c r="I14" i="1" s="1"/>
  <c r="K16" i="1" s="1"/>
  <c r="O22" i="1" s="1"/>
  <c r="G61" i="1"/>
  <c r="O19" i="1" l="1"/>
  <c r="O23" i="1" s="1"/>
  <c r="E60" i="1" s="1"/>
  <c r="G60" i="1" s="1"/>
  <c r="I18" i="1"/>
  <c r="L17" i="1"/>
</calcChain>
</file>

<file path=xl/sharedStrings.xml><?xml version="1.0" encoding="utf-8"?>
<sst xmlns="http://schemas.openxmlformats.org/spreadsheetml/2006/main" count="85" uniqueCount="64">
  <si>
    <t>Esercizio sulle perdite di carico nei condotti</t>
  </si>
  <si>
    <t>z1 =</t>
  </si>
  <si>
    <t>m</t>
  </si>
  <si>
    <t>z2 =</t>
  </si>
  <si>
    <t>Scopo: trovare il diametro D del tubo</t>
  </si>
  <si>
    <t>Per avere una portata Mpunto =</t>
  </si>
  <si>
    <t>kg/s</t>
  </si>
  <si>
    <t>Ci sono 3 perdite localizzate</t>
  </si>
  <si>
    <t>Ltot =</t>
  </si>
  <si>
    <t>mm</t>
  </si>
  <si>
    <t>Tubo con scabrezza Epsilon =</t>
  </si>
  <si>
    <t>p1 =</t>
  </si>
  <si>
    <t>bar</t>
  </si>
  <si>
    <t>p2 =</t>
  </si>
  <si>
    <t>D =</t>
  </si>
  <si>
    <t>ni =</t>
  </si>
  <si>
    <t>m2/s</t>
  </si>
  <si>
    <t>viscosità cinematica dell'acqua</t>
  </si>
  <si>
    <t>Calcolo il n° di Reynolds</t>
  </si>
  <si>
    <t>rho =</t>
  </si>
  <si>
    <t>kg/m3</t>
  </si>
  <si>
    <t>Area A = pi*D^2/4 =</t>
  </si>
  <si>
    <t>m2</t>
  </si>
  <si>
    <t>Calcolo la velocità W = Mpunto/(rho*A) =</t>
  </si>
  <si>
    <t>m/s</t>
  </si>
  <si>
    <t>Re = W*D/ni =</t>
  </si>
  <si>
    <t>Diagramma di Moody</t>
  </si>
  <si>
    <t>Epslion/D =</t>
  </si>
  <si>
    <t>Da Moody leggo lambda =</t>
  </si>
  <si>
    <t>Rd = lambda*L/D*W^2/2 =</t>
  </si>
  <si>
    <t>J/kg</t>
  </si>
  <si>
    <t>Perdite concentrate</t>
  </si>
  <si>
    <t>Beta_tot =</t>
  </si>
  <si>
    <t>Rconc = Beta_tot*W^2/2 =</t>
  </si>
  <si>
    <t>R_tot = Rd+Rconc =</t>
  </si>
  <si>
    <t>Equazione di bilancio energia di un sistema aperto senza scambi di calore</t>
  </si>
  <si>
    <t>(p1-p2)=rho*(g*(z2-z1)+R_tot) =</t>
  </si>
  <si>
    <t>Pa</t>
  </si>
  <si>
    <t>Ho disponibile</t>
  </si>
  <si>
    <t>Circuito idraulico</t>
  </si>
  <si>
    <t>Caldaia</t>
  </si>
  <si>
    <t>Pompa</t>
  </si>
  <si>
    <t>Diam =</t>
  </si>
  <si>
    <t>L =</t>
  </si>
  <si>
    <t xml:space="preserve">m </t>
  </si>
  <si>
    <t>Beta =</t>
  </si>
  <si>
    <t>Corpo scaldante Qpunto =</t>
  </si>
  <si>
    <t>W</t>
  </si>
  <si>
    <t>Delta T =</t>
  </si>
  <si>
    <t>°C</t>
  </si>
  <si>
    <t>=Mpunto*cpacqua*DeltaT</t>
  </si>
  <si>
    <t>Mpunto = Qpunto/ ( cpacqua*DeltaT) =</t>
  </si>
  <si>
    <t>cpacqua =</t>
  </si>
  <si>
    <t>J/kgK</t>
  </si>
  <si>
    <t>A = pi*Diam^2/4 =</t>
  </si>
  <si>
    <t>W = Mp/(rho*A) =</t>
  </si>
  <si>
    <t>Re = WW*Diam/ni =</t>
  </si>
  <si>
    <t xml:space="preserve">lambda = </t>
  </si>
  <si>
    <t>Rd = lam*L/D*WW^2/2 =</t>
  </si>
  <si>
    <t>Rc = Beta*WW^2/2 =</t>
  </si>
  <si>
    <t>Rt =</t>
  </si>
  <si>
    <t>.l =</t>
  </si>
  <si>
    <t>Prevalenza = l*rho =</t>
  </si>
  <si>
    <t>Potenza = Mpunto*l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</si>
</sst>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1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373380</xdr:colOff>
      <xdr:row>18</xdr:row>
      <xdr:rowOff>99060</xdr:rowOff>
    </xdr:from>
    <xdr:to>
      <xdr:col>5</xdr:col>
      <xdr:colOff>335280</xdr:colOff>
      <xdr:row>21</xdr:row>
      <xdr:rowOff>152400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70984781-C86A-E5E4-03E6-D99C6FE146BF}"/>
            </a:ext>
          </a:extLst>
        </xdr:cNvPr>
        <xdr:cNvSpPr/>
      </xdr:nvSpPr>
      <xdr:spPr>
        <a:xfrm>
          <a:off x="373380" y="3390900"/>
          <a:ext cx="3009900" cy="60198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266700</xdr:colOff>
      <xdr:row>5</xdr:row>
      <xdr:rowOff>45720</xdr:rowOff>
    </xdr:from>
    <xdr:to>
      <xdr:col>4</xdr:col>
      <xdr:colOff>594360</xdr:colOff>
      <xdr:row>17</xdr:row>
      <xdr:rowOff>53340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DBA5669-FCA4-D6E1-C018-96478F1774D5}"/>
            </a:ext>
          </a:extLst>
        </xdr:cNvPr>
        <xdr:cNvSpPr/>
      </xdr:nvSpPr>
      <xdr:spPr>
        <a:xfrm>
          <a:off x="1485900" y="960120"/>
          <a:ext cx="1546860" cy="220218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68580</xdr:colOff>
      <xdr:row>1</xdr:row>
      <xdr:rowOff>160020</xdr:rowOff>
    </xdr:from>
    <xdr:to>
      <xdr:col>5</xdr:col>
      <xdr:colOff>251460</xdr:colOff>
      <xdr:row>5</xdr:row>
      <xdr:rowOff>45720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F7E3E10E-4396-53AD-651A-D2EC7105CD04}"/>
            </a:ext>
          </a:extLst>
        </xdr:cNvPr>
        <xdr:cNvSpPr/>
      </xdr:nvSpPr>
      <xdr:spPr>
        <a:xfrm>
          <a:off x="1287780" y="342900"/>
          <a:ext cx="2011680" cy="617220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205740</xdr:colOff>
      <xdr:row>18</xdr:row>
      <xdr:rowOff>106680</xdr:rowOff>
    </xdr:from>
    <xdr:to>
      <xdr:col>5</xdr:col>
      <xdr:colOff>464820</xdr:colOff>
      <xdr:row>21</xdr:row>
      <xdr:rowOff>152400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48C10A78-BE46-72B1-111E-8ADC1C053591}"/>
            </a:ext>
          </a:extLst>
        </xdr:cNvPr>
        <xdr:cNvSpPr/>
      </xdr:nvSpPr>
      <xdr:spPr>
        <a:xfrm>
          <a:off x="3253740" y="3398520"/>
          <a:ext cx="259080" cy="594360"/>
        </a:xfrm>
        <a:prstGeom prst="ellipse">
          <a:avLst/>
        </a:prstGeom>
        <a:scene3d>
          <a:camera prst="orthographicFront"/>
          <a:lightRig rig="threePt" dir="t"/>
        </a:scene3d>
        <a:sp3d extrusionH="762000">
          <a:extrusionClr>
            <a:srgbClr val="FF0000"/>
          </a:extrusion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304799</xdr:colOff>
      <xdr:row>7</xdr:row>
      <xdr:rowOff>7620</xdr:rowOff>
    </xdr:from>
    <xdr:to>
      <xdr:col>4</xdr:col>
      <xdr:colOff>369276</xdr:colOff>
      <xdr:row>18</xdr:row>
      <xdr:rowOff>105508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53D793BF-86B2-B479-D1FF-2F642323B7FB}"/>
            </a:ext>
          </a:extLst>
        </xdr:cNvPr>
        <xdr:cNvSpPr/>
      </xdr:nvSpPr>
      <xdr:spPr>
        <a:xfrm>
          <a:off x="2743199" y="1279574"/>
          <a:ext cx="64477" cy="2096672"/>
        </a:xfrm>
        <a:prstGeom prst="rect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388620</xdr:colOff>
      <xdr:row>6</xdr:row>
      <xdr:rowOff>129540</xdr:rowOff>
    </xdr:from>
    <xdr:to>
      <xdr:col>4</xdr:col>
      <xdr:colOff>365760</xdr:colOff>
      <xdr:row>7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6D897D3F-CACE-455C-968D-4ECBF54ED7A1}"/>
            </a:ext>
          </a:extLst>
        </xdr:cNvPr>
        <xdr:cNvSpPr/>
      </xdr:nvSpPr>
      <xdr:spPr>
        <a:xfrm rot="5400000">
          <a:off x="2484120" y="960120"/>
          <a:ext cx="53340" cy="586740"/>
        </a:xfrm>
        <a:prstGeom prst="rect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390378</xdr:colOff>
      <xdr:row>6</xdr:row>
      <xdr:rowOff>175260</xdr:rowOff>
    </xdr:from>
    <xdr:to>
      <xdr:col>3</xdr:col>
      <xdr:colOff>458958</xdr:colOff>
      <xdr:row>8</xdr:row>
      <xdr:rowOff>30480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ECB8996C-1B3B-437C-B5A7-DB78500C4E84}"/>
            </a:ext>
          </a:extLst>
        </xdr:cNvPr>
        <xdr:cNvSpPr/>
      </xdr:nvSpPr>
      <xdr:spPr>
        <a:xfrm>
          <a:off x="2219178" y="1265506"/>
          <a:ext cx="68580" cy="218636"/>
        </a:xfrm>
        <a:prstGeom prst="rect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12</xdr:col>
      <xdr:colOff>457200</xdr:colOff>
      <xdr:row>50</xdr:row>
      <xdr:rowOff>151967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130E9F9-853A-FBBC-9F5F-628665F77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60985"/>
          <a:ext cx="7772400" cy="4876367"/>
        </a:xfrm>
        <a:prstGeom prst="rect">
          <a:avLst/>
        </a:prstGeom>
      </xdr:spPr>
    </xdr:pic>
    <xdr:clientData/>
  </xdr:twoCellAnchor>
  <xdr:twoCellAnchor>
    <xdr:from>
      <xdr:col>3</xdr:col>
      <xdr:colOff>181708</xdr:colOff>
      <xdr:row>34</xdr:row>
      <xdr:rowOff>93785</xdr:rowOff>
    </xdr:from>
    <xdr:to>
      <xdr:col>3</xdr:col>
      <xdr:colOff>199292</xdr:colOff>
      <xdr:row>48</xdr:row>
      <xdr:rowOff>11724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B01A7DA6-5BC2-BD3E-28E7-724F38C8120E}"/>
            </a:ext>
          </a:extLst>
        </xdr:cNvPr>
        <xdr:cNvCxnSpPr/>
      </xdr:nvCxnSpPr>
      <xdr:spPr>
        <a:xfrm flipV="1">
          <a:off x="2010508" y="6271847"/>
          <a:ext cx="17584" cy="2461846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93785</xdr:colOff>
      <xdr:row>34</xdr:row>
      <xdr:rowOff>70338</xdr:rowOff>
    </xdr:from>
    <xdr:to>
      <xdr:col>3</xdr:col>
      <xdr:colOff>550985</xdr:colOff>
      <xdr:row>34</xdr:row>
      <xdr:rowOff>87923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CD437573-AC11-44F4-AB8A-C5351ACA2B5A}"/>
            </a:ext>
          </a:extLst>
        </xdr:cNvPr>
        <xdr:cNvCxnSpPr/>
      </xdr:nvCxnSpPr>
      <xdr:spPr>
        <a:xfrm flipV="1">
          <a:off x="93785" y="6248400"/>
          <a:ext cx="2286000" cy="1758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11723</xdr:colOff>
      <xdr:row>53</xdr:row>
      <xdr:rowOff>46892</xdr:rowOff>
    </xdr:from>
    <xdr:to>
      <xdr:col>8</xdr:col>
      <xdr:colOff>95543</xdr:colOff>
      <xdr:row>57</xdr:row>
      <xdr:rowOff>46892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448FA768-1889-D193-C9AA-2145BDCDA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3" y="9677400"/>
          <a:ext cx="4960620" cy="726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199292</xdr:colOff>
      <xdr:row>53</xdr:row>
      <xdr:rowOff>52754</xdr:rowOff>
    </xdr:from>
    <xdr:to>
      <xdr:col>1</xdr:col>
      <xdr:colOff>556846</xdr:colOff>
      <xdr:row>56</xdr:row>
      <xdr:rowOff>64477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4D47B1FA-349A-434D-AC94-54A1CCB910D8}"/>
            </a:ext>
          </a:extLst>
        </xdr:cNvPr>
        <xdr:cNvCxnSpPr/>
      </xdr:nvCxnSpPr>
      <xdr:spPr>
        <a:xfrm flipV="1">
          <a:off x="199292" y="9683262"/>
          <a:ext cx="967154" cy="556846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322385</xdr:colOff>
      <xdr:row>54</xdr:row>
      <xdr:rowOff>52754</xdr:rowOff>
    </xdr:from>
    <xdr:to>
      <xdr:col>7</xdr:col>
      <xdr:colOff>597877</xdr:colOff>
      <xdr:row>55</xdr:row>
      <xdr:rowOff>123093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1BBD336F-EA8B-4DF3-A025-7C654FEEEA09}"/>
            </a:ext>
          </a:extLst>
        </xdr:cNvPr>
        <xdr:cNvCxnSpPr/>
      </xdr:nvCxnSpPr>
      <xdr:spPr>
        <a:xfrm flipV="1">
          <a:off x="4589585" y="9864969"/>
          <a:ext cx="275492" cy="252047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213360</xdr:colOff>
      <xdr:row>12</xdr:row>
      <xdr:rowOff>144780</xdr:rowOff>
    </xdr:from>
    <xdr:to>
      <xdr:col>5</xdr:col>
      <xdr:colOff>586740</xdr:colOff>
      <xdr:row>17</xdr:row>
      <xdr:rowOff>106680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40A0DD4-FAFF-C1B7-A60D-444AF3541F1C}"/>
            </a:ext>
          </a:extLst>
        </xdr:cNvPr>
        <xdr:cNvSpPr/>
      </xdr:nvSpPr>
      <xdr:spPr>
        <a:xfrm>
          <a:off x="2042160" y="2339340"/>
          <a:ext cx="1592580" cy="8763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114300</xdr:colOff>
      <xdr:row>3</xdr:row>
      <xdr:rowOff>60960</xdr:rowOff>
    </xdr:from>
    <xdr:to>
      <xdr:col>8</xdr:col>
      <xdr:colOff>342900</xdr:colOff>
      <xdr:row>6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CDA6300-AF6F-3850-CB47-FC3B62693F82}"/>
            </a:ext>
          </a:extLst>
        </xdr:cNvPr>
        <xdr:cNvSpPr/>
      </xdr:nvSpPr>
      <xdr:spPr>
        <a:xfrm>
          <a:off x="4381500" y="609600"/>
          <a:ext cx="838200" cy="48768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7620</xdr:colOff>
      <xdr:row>4</xdr:row>
      <xdr:rowOff>15240</xdr:rowOff>
    </xdr:from>
    <xdr:to>
      <xdr:col>5</xdr:col>
      <xdr:colOff>15240</xdr:colOff>
      <xdr:row>12</xdr:row>
      <xdr:rowOff>137160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8DED30F2-D061-C465-9C44-936BF5DF4864}"/>
            </a:ext>
          </a:extLst>
        </xdr:cNvPr>
        <xdr:cNvCxnSpPr/>
      </xdr:nvCxnSpPr>
      <xdr:spPr>
        <a:xfrm flipH="1" flipV="1">
          <a:off x="3055620" y="746760"/>
          <a:ext cx="7620" cy="158496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22860</xdr:colOff>
      <xdr:row>4</xdr:row>
      <xdr:rowOff>0</xdr:rowOff>
    </xdr:from>
    <xdr:to>
      <xdr:col>7</xdr:col>
      <xdr:colOff>114300</xdr:colOff>
      <xdr:row>4</xdr:row>
      <xdr:rowOff>7620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3F7BF1DB-9520-4E29-9FEE-2AEB2A02821B}"/>
            </a:ext>
          </a:extLst>
        </xdr:cNvPr>
        <xdr:cNvCxnSpPr/>
      </xdr:nvCxnSpPr>
      <xdr:spPr>
        <a:xfrm flipH="1">
          <a:off x="3070860" y="731520"/>
          <a:ext cx="1310640" cy="762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411480</xdr:colOff>
      <xdr:row>5</xdr:row>
      <xdr:rowOff>76200</xdr:rowOff>
    </xdr:from>
    <xdr:to>
      <xdr:col>7</xdr:col>
      <xdr:colOff>137160</xdr:colOff>
      <xdr:row>5</xdr:row>
      <xdr:rowOff>76200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A8CEE645-228A-458C-A134-0A49732C1C13}"/>
            </a:ext>
          </a:extLst>
        </xdr:cNvPr>
        <xdr:cNvCxnSpPr/>
      </xdr:nvCxnSpPr>
      <xdr:spPr>
        <a:xfrm flipH="1">
          <a:off x="3459480" y="990600"/>
          <a:ext cx="94488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388620</xdr:colOff>
      <xdr:row>5</xdr:row>
      <xdr:rowOff>53340</xdr:rowOff>
    </xdr:from>
    <xdr:to>
      <xdr:col>5</xdr:col>
      <xdr:colOff>396240</xdr:colOff>
      <xdr:row>12</xdr:row>
      <xdr:rowOff>137160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7BD47308-FEBF-472E-B9AF-583F2C505805}"/>
            </a:ext>
          </a:extLst>
        </xdr:cNvPr>
        <xdr:cNvCxnSpPr/>
      </xdr:nvCxnSpPr>
      <xdr:spPr>
        <a:xfrm flipH="1" flipV="1">
          <a:off x="3436620" y="967740"/>
          <a:ext cx="7620" cy="136398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426720</xdr:colOff>
      <xdr:row>7</xdr:row>
      <xdr:rowOff>60960</xdr:rowOff>
    </xdr:from>
    <xdr:to>
      <xdr:col>5</xdr:col>
      <xdr:colOff>198120</xdr:colOff>
      <xdr:row>9</xdr:row>
      <xdr:rowOff>129540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2E1DAB6D-6535-252A-B8EC-23E2A137C0CD}"/>
            </a:ext>
          </a:extLst>
        </xdr:cNvPr>
        <xdr:cNvSpPr/>
      </xdr:nvSpPr>
      <xdr:spPr>
        <a:xfrm>
          <a:off x="2865120" y="1341120"/>
          <a:ext cx="381000" cy="43434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487680</xdr:colOff>
      <xdr:row>7</xdr:row>
      <xdr:rowOff>121920</xdr:rowOff>
    </xdr:from>
    <xdr:to>
      <xdr:col>5</xdr:col>
      <xdr:colOff>144780</xdr:colOff>
      <xdr:row>8</xdr:row>
      <xdr:rowOff>160020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42184F19-71D2-A204-BE5C-5064092A59B6}"/>
            </a:ext>
          </a:extLst>
        </xdr:cNvPr>
        <xdr:cNvSpPr/>
      </xdr:nvSpPr>
      <xdr:spPr>
        <a:xfrm>
          <a:off x="2926080" y="1402080"/>
          <a:ext cx="266700" cy="220980"/>
        </a:xfrm>
        <a:prstGeom prst="triangle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8</xdr:col>
      <xdr:colOff>0</xdr:colOff>
      <xdr:row>9</xdr:row>
      <xdr:rowOff>0</xdr:rowOff>
    </xdr:from>
    <xdr:to>
      <xdr:col>15</xdr:col>
      <xdr:colOff>693420</xdr:colOff>
      <xdr:row>12</xdr:row>
      <xdr:rowOff>178190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313FB99-46F1-4EE2-8769-5FAC2FC78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645920"/>
          <a:ext cx="4960620" cy="726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144780</xdr:colOff>
      <xdr:row>8</xdr:row>
      <xdr:rowOff>83820</xdr:rowOff>
    </xdr:from>
    <xdr:to>
      <xdr:col>9</xdr:col>
      <xdr:colOff>464820</xdr:colOff>
      <xdr:row>13</xdr:row>
      <xdr:rowOff>83820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29B020B6-EC60-56E3-AD00-118282EAAEEB}"/>
            </a:ext>
          </a:extLst>
        </xdr:cNvPr>
        <xdr:cNvCxnSpPr/>
      </xdr:nvCxnSpPr>
      <xdr:spPr>
        <a:xfrm flipV="1">
          <a:off x="5021580" y="1546860"/>
          <a:ext cx="929640" cy="91440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8</xdr:row>
      <xdr:rowOff>76200</xdr:rowOff>
    </xdr:from>
    <xdr:to>
      <xdr:col>12</xdr:col>
      <xdr:colOff>15240</xdr:colOff>
      <xdr:row>13</xdr:row>
      <xdr:rowOff>76200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D8C318B1-F393-428F-8D73-345BE60145DF}"/>
            </a:ext>
          </a:extLst>
        </xdr:cNvPr>
        <xdr:cNvCxnSpPr/>
      </xdr:nvCxnSpPr>
      <xdr:spPr>
        <a:xfrm flipV="1">
          <a:off x="6400800" y="1539240"/>
          <a:ext cx="929640" cy="91440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297180</xdr:colOff>
      <xdr:row>8</xdr:row>
      <xdr:rowOff>53340</xdr:rowOff>
    </xdr:from>
    <xdr:to>
      <xdr:col>14</xdr:col>
      <xdr:colOff>7620</xdr:colOff>
      <xdr:row>13</xdr:row>
      <xdr:rowOff>53340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79D97FAB-6C12-486C-88C5-C4ED1AA2C755}"/>
            </a:ext>
          </a:extLst>
        </xdr:cNvPr>
        <xdr:cNvCxnSpPr/>
      </xdr:nvCxnSpPr>
      <xdr:spPr>
        <a:xfrm flipV="1">
          <a:off x="7612380" y="1516380"/>
          <a:ext cx="929640" cy="91440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6AC7C-9D2A-4BFB-B770-FDE293268C40}">
  <dimension ref="A1:P61"/>
  <sheetViews>
    <sheetView topLeftCell="A28" zoomScale="130" zoomScaleNormal="130" workbookViewId="0">
      <selection activeCell="K16" sqref="K16"/>
    </sheetView>
  </sheetViews>
  <sheetFormatPr defaultRowHeight="14.4" x14ac:dyDescent="0.3"/>
  <sheetData>
    <row r="1" spans="1:12" x14ac:dyDescent="0.3">
      <c r="A1" s="1" t="s">
        <v>0</v>
      </c>
    </row>
    <row r="3" spans="1:12" x14ac:dyDescent="0.3">
      <c r="G3" t="s">
        <v>4</v>
      </c>
    </row>
    <row r="4" spans="1:12" x14ac:dyDescent="0.3">
      <c r="G4" t="s">
        <v>5</v>
      </c>
      <c r="K4">
        <v>0.1</v>
      </c>
      <c r="L4" t="s">
        <v>6</v>
      </c>
    </row>
    <row r="5" spans="1:12" x14ac:dyDescent="0.3">
      <c r="G5" t="s">
        <v>7</v>
      </c>
    </row>
    <row r="6" spans="1:12" x14ac:dyDescent="0.3">
      <c r="J6" t="s">
        <v>8</v>
      </c>
      <c r="K6">
        <v>15</v>
      </c>
      <c r="L6" t="s">
        <v>2</v>
      </c>
    </row>
    <row r="8" spans="1:12" x14ac:dyDescent="0.3">
      <c r="G8" t="s">
        <v>3</v>
      </c>
      <c r="H8">
        <v>10</v>
      </c>
      <c r="I8" t="s">
        <v>2</v>
      </c>
    </row>
    <row r="9" spans="1:12" x14ac:dyDescent="0.3">
      <c r="G9" t="s">
        <v>13</v>
      </c>
      <c r="H9">
        <v>0</v>
      </c>
      <c r="I9" t="s">
        <v>12</v>
      </c>
    </row>
    <row r="10" spans="1:12" x14ac:dyDescent="0.3">
      <c r="G10" t="s">
        <v>10</v>
      </c>
      <c r="K10">
        <v>0.02</v>
      </c>
      <c r="L10" t="s">
        <v>9</v>
      </c>
    </row>
    <row r="12" spans="1:12" x14ac:dyDescent="0.3">
      <c r="G12" t="s">
        <v>14</v>
      </c>
      <c r="H12">
        <v>8</v>
      </c>
      <c r="I12" t="s">
        <v>9</v>
      </c>
      <c r="J12">
        <f>H12/1000</f>
        <v>8.0000000000000002E-3</v>
      </c>
      <c r="K12" t="s">
        <v>2</v>
      </c>
    </row>
    <row r="13" spans="1:12" x14ac:dyDescent="0.3">
      <c r="G13" t="s">
        <v>15</v>
      </c>
      <c r="H13" s="2">
        <v>9.9999999999999995E-7</v>
      </c>
      <c r="I13" t="s">
        <v>16</v>
      </c>
      <c r="J13" t="s">
        <v>17</v>
      </c>
    </row>
    <row r="14" spans="1:12" x14ac:dyDescent="0.3">
      <c r="G14" t="s">
        <v>21</v>
      </c>
      <c r="I14">
        <f>PI()*D^2/4</f>
        <v>5.0265482457436686E-5</v>
      </c>
      <c r="J14" t="s">
        <v>22</v>
      </c>
    </row>
    <row r="15" spans="1:12" x14ac:dyDescent="0.3">
      <c r="G15" t="s">
        <v>19</v>
      </c>
      <c r="H15">
        <v>1000</v>
      </c>
      <c r="I15" t="s">
        <v>20</v>
      </c>
    </row>
    <row r="16" spans="1:12" x14ac:dyDescent="0.3">
      <c r="G16" t="s">
        <v>23</v>
      </c>
      <c r="K16">
        <f>Mpunto/(rho*A)</f>
        <v>1.9894367886486921</v>
      </c>
      <c r="L16" t="s">
        <v>24</v>
      </c>
    </row>
    <row r="17" spans="1:16" x14ac:dyDescent="0.3">
      <c r="G17" t="s">
        <v>18</v>
      </c>
      <c r="J17" t="s">
        <v>25</v>
      </c>
      <c r="L17">
        <f>W*D/ni</f>
        <v>15915.494309189538</v>
      </c>
    </row>
    <row r="18" spans="1:16" x14ac:dyDescent="0.3">
      <c r="G18" t="s">
        <v>27</v>
      </c>
      <c r="I18">
        <f>epsilon/1000/D</f>
        <v>2.5000000000000001E-3</v>
      </c>
    </row>
    <row r="19" spans="1:16" x14ac:dyDescent="0.3">
      <c r="G19" t="s">
        <v>28</v>
      </c>
      <c r="J19">
        <v>3.3000000000000002E-2</v>
      </c>
      <c r="L19" t="s">
        <v>29</v>
      </c>
      <c r="O19">
        <f>lambda*Ltot/D*W^2/2</f>
        <v>122.44625464589164</v>
      </c>
      <c r="P19" t="s">
        <v>30</v>
      </c>
    </row>
    <row r="21" spans="1:16" x14ac:dyDescent="0.3">
      <c r="G21" t="s">
        <v>1</v>
      </c>
      <c r="H21">
        <v>0</v>
      </c>
      <c r="I21" t="s">
        <v>2</v>
      </c>
      <c r="L21" t="s">
        <v>31</v>
      </c>
      <c r="N21" t="s">
        <v>32</v>
      </c>
      <c r="O21">
        <v>4.5</v>
      </c>
    </row>
    <row r="22" spans="1:16" x14ac:dyDescent="0.3">
      <c r="G22" t="s">
        <v>11</v>
      </c>
      <c r="H22">
        <v>3</v>
      </c>
      <c r="I22" t="s">
        <v>12</v>
      </c>
      <c r="L22" t="s">
        <v>33</v>
      </c>
      <c r="O22">
        <f>Beta_tot*W^2/2</f>
        <v>8.9051821560648463</v>
      </c>
      <c r="P22" t="s">
        <v>30</v>
      </c>
    </row>
    <row r="23" spans="1:16" x14ac:dyDescent="0.3">
      <c r="L23" s="1" t="s">
        <v>34</v>
      </c>
      <c r="M23" s="1"/>
      <c r="N23" s="1"/>
      <c r="O23" s="1">
        <f>O19+O22</f>
        <v>131.35143680195648</v>
      </c>
      <c r="P23" s="1" t="s">
        <v>30</v>
      </c>
    </row>
    <row r="24" spans="1:16" x14ac:dyDescent="0.3">
      <c r="A24" t="s">
        <v>26</v>
      </c>
    </row>
    <row r="53" spans="1:8" x14ac:dyDescent="0.3">
      <c r="A53" t="s">
        <v>35</v>
      </c>
    </row>
    <row r="60" spans="1:8" x14ac:dyDescent="0.3">
      <c r="A60" t="s">
        <v>36</v>
      </c>
      <c r="E60">
        <f>rho*(9.81*(z_2-z_1)+Rtot)</f>
        <v>229451.4368019565</v>
      </c>
      <c r="F60" t="s">
        <v>37</v>
      </c>
      <c r="G60">
        <f>E60/100000</f>
        <v>2.294514368019565</v>
      </c>
      <c r="H60" t="s">
        <v>12</v>
      </c>
    </row>
    <row r="61" spans="1:8" x14ac:dyDescent="0.3">
      <c r="E61" t="s">
        <v>38</v>
      </c>
      <c r="G61">
        <f>p_1-p_2</f>
        <v>3</v>
      </c>
      <c r="H61" t="s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147FE-DA99-4F5D-8811-0FD93754B9B1}">
  <dimension ref="A1:T23"/>
  <sheetViews>
    <sheetView tabSelected="1" workbookViewId="0">
      <selection activeCell="N21" sqref="N21"/>
    </sheetView>
  </sheetViews>
  <sheetFormatPr defaultRowHeight="14.4" x14ac:dyDescent="0.3"/>
  <cols>
    <col min="16" max="16" width="12" bestFit="1" customWidth="1"/>
  </cols>
  <sheetData>
    <row r="1" spans="1:17" x14ac:dyDescent="0.3">
      <c r="A1" t="s">
        <v>39</v>
      </c>
    </row>
    <row r="5" spans="1:17" x14ac:dyDescent="0.3">
      <c r="J5" t="s">
        <v>46</v>
      </c>
      <c r="M5">
        <v>2000</v>
      </c>
      <c r="N5" t="s">
        <v>47</v>
      </c>
      <c r="O5" s="3" t="s">
        <v>50</v>
      </c>
    </row>
    <row r="6" spans="1:17" x14ac:dyDescent="0.3">
      <c r="J6" t="s">
        <v>48</v>
      </c>
      <c r="M6">
        <v>10</v>
      </c>
      <c r="N6" t="s">
        <v>49</v>
      </c>
      <c r="O6" t="s">
        <v>52</v>
      </c>
      <c r="P6">
        <v>4187</v>
      </c>
      <c r="Q6" t="s">
        <v>53</v>
      </c>
    </row>
    <row r="7" spans="1:17" x14ac:dyDescent="0.3">
      <c r="J7" t="s">
        <v>51</v>
      </c>
      <c r="N7">
        <f>Qpunto/(cpacqua*DeltaT)</f>
        <v>4.776689754000478E-2</v>
      </c>
      <c r="O7" t="s">
        <v>6</v>
      </c>
    </row>
    <row r="9" spans="1:17" x14ac:dyDescent="0.3">
      <c r="D9" t="s">
        <v>41</v>
      </c>
    </row>
    <row r="16" spans="1:17" x14ac:dyDescent="0.3">
      <c r="I16" t="s">
        <v>42</v>
      </c>
      <c r="J16">
        <v>8</v>
      </c>
      <c r="K16" t="s">
        <v>9</v>
      </c>
      <c r="L16">
        <f>J16/1000</f>
        <v>8.0000000000000002E-3</v>
      </c>
      <c r="M16" t="s">
        <v>2</v>
      </c>
      <c r="N16" t="s">
        <v>54</v>
      </c>
      <c r="P16">
        <f>PI()*Diam^2/4</f>
        <v>5.0265482457436686E-5</v>
      </c>
      <c r="Q16" t="s">
        <v>22</v>
      </c>
    </row>
    <row r="17" spans="2:20" x14ac:dyDescent="0.3">
      <c r="B17" t="s">
        <v>40</v>
      </c>
      <c r="I17" t="s">
        <v>43</v>
      </c>
      <c r="J17">
        <v>30</v>
      </c>
      <c r="K17" t="s">
        <v>44</v>
      </c>
      <c r="N17" t="s">
        <v>55</v>
      </c>
      <c r="P17">
        <f>Mp/(1000*P16)</f>
        <v>0.95029223245698213</v>
      </c>
      <c r="Q17" t="s">
        <v>24</v>
      </c>
    </row>
    <row r="18" spans="2:20" x14ac:dyDescent="0.3">
      <c r="I18" t="s">
        <v>45</v>
      </c>
      <c r="J18">
        <v>8</v>
      </c>
      <c r="N18" t="s">
        <v>56</v>
      </c>
      <c r="P18">
        <f>WW*Diam/ni</f>
        <v>7602.3378596558578</v>
      </c>
      <c r="Q18" t="s">
        <v>24</v>
      </c>
    </row>
    <row r="19" spans="2:20" x14ac:dyDescent="0.3">
      <c r="I19" t="s">
        <v>57</v>
      </c>
      <c r="J19">
        <v>3.5000000000000003E-2</v>
      </c>
      <c r="N19" t="s">
        <v>58</v>
      </c>
      <c r="Q19">
        <f>lam*L/Diam*WW^2/2</f>
        <v>59.263005838842425</v>
      </c>
      <c r="R19" t="s">
        <v>30</v>
      </c>
    </row>
    <row r="20" spans="2:20" x14ac:dyDescent="0.3">
      <c r="N20" t="s">
        <v>59</v>
      </c>
      <c r="Q20">
        <f>Beta*WW^2/2</f>
        <v>3.6122213082723</v>
      </c>
      <c r="R20" t="s">
        <v>30</v>
      </c>
    </row>
    <row r="21" spans="2:20" x14ac:dyDescent="0.3">
      <c r="O21" t="s">
        <v>61</v>
      </c>
      <c r="P21" t="s">
        <v>60</v>
      </c>
      <c r="Q21">
        <f>Q19+Q20</f>
        <v>62.875227147114728</v>
      </c>
      <c r="R21" t="s">
        <v>30</v>
      </c>
    </row>
    <row r="22" spans="2:20" x14ac:dyDescent="0.3">
      <c r="N22" t="s">
        <v>62</v>
      </c>
      <c r="Q22">
        <f>Q21*rho</f>
        <v>62875.227147114725</v>
      </c>
      <c r="R22" t="s">
        <v>37</v>
      </c>
      <c r="S22">
        <f>Q22/100000</f>
        <v>0.62875227147114721</v>
      </c>
      <c r="T22" t="s">
        <v>12</v>
      </c>
    </row>
    <row r="23" spans="2:20" x14ac:dyDescent="0.3">
      <c r="N23" t="s">
        <v>63</v>
      </c>
      <c r="Q23">
        <f>Mp*Q21</f>
        <v>3.0033545329407563</v>
      </c>
      <c r="R23" t="s">
        <v>47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24</vt:i4>
      </vt:variant>
    </vt:vector>
  </HeadingPairs>
  <TitlesOfParts>
    <vt:vector size="26" baseType="lpstr">
      <vt:lpstr>Sheet1</vt:lpstr>
      <vt:lpstr>Circuito idraulico</vt:lpstr>
      <vt:lpstr>A</vt:lpstr>
      <vt:lpstr>Beta</vt:lpstr>
      <vt:lpstr>Beta_tot</vt:lpstr>
      <vt:lpstr>cpacqua</vt:lpstr>
      <vt:lpstr>D</vt:lpstr>
      <vt:lpstr>DeltaT</vt:lpstr>
      <vt:lpstr>Diam</vt:lpstr>
      <vt:lpstr>epsilon</vt:lpstr>
      <vt:lpstr>L</vt:lpstr>
      <vt:lpstr>lam</vt:lpstr>
      <vt:lpstr>lambda</vt:lpstr>
      <vt:lpstr>Ltot</vt:lpstr>
      <vt:lpstr>Mp</vt:lpstr>
      <vt:lpstr>Mpunto</vt:lpstr>
      <vt:lpstr>ni</vt:lpstr>
      <vt:lpstr>p_1</vt:lpstr>
      <vt:lpstr>p_2</vt:lpstr>
      <vt:lpstr>Qpunto</vt:lpstr>
      <vt:lpstr>rho</vt:lpstr>
      <vt:lpstr>Rtot</vt:lpstr>
      <vt:lpstr>W</vt:lpstr>
      <vt:lpstr>WW</vt:lpstr>
      <vt:lpstr>z_1</vt:lpstr>
      <vt:lpstr>z_2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2022-10-20T13:44:57Z</dcterms:created>
  <dcterms:modified xsi:type="dcterms:W3CDTF">2022-10-20T14:35:59Z</dcterms:modified>
</cp:coreProperties>
</file>