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EffEnergetica-2022\2022-10-27\"/>
    </mc:Choice>
  </mc:AlternateContent>
  <xr:revisionPtr revIDLastSave="0" documentId="13_ncr:1_{C807376C-9E47-494D-9E91-84C7E4101B40}" xr6:coauthVersionLast="47" xr6:coauthVersionMax="47" xr10:uidLastSave="{00000000-0000-0000-0000-000000000000}"/>
  <bookViews>
    <workbookView xWindow="972" yWindow="-108" windowWidth="22176" windowHeight="13176" activeTab="2" xr2:uid="{D3BAF77D-E1B5-4C96-BFDA-6EF1C6E6DB17}"/>
  </bookViews>
  <sheets>
    <sheet name="Conv.Forzata" sheetId="1" r:id="rId1"/>
    <sheet name="Conv.Naturale" sheetId="2" r:id="rId2"/>
    <sheet name="Conv. mista" sheetId="3" r:id="rId3"/>
  </sheets>
  <definedNames>
    <definedName name="A">'Conv.Forzata'!$C$18</definedName>
    <definedName name="Bbeta">'Conv. mista'!$F$6</definedName>
    <definedName name="Beta">'Conv.Naturale'!$D$14</definedName>
    <definedName name="cp">'Conv.Forzata'!$G$32</definedName>
    <definedName name="cpa">'Conv.Naturale'!$G$3</definedName>
    <definedName name="D">'Conv.Forzata'!$E$8</definedName>
    <definedName name="DeltaT">'Conv.Forzata'!$B$29</definedName>
    <definedName name="Diam">'Conv. mista'!$B$3</definedName>
    <definedName name="g">'Conv.Naturale'!$D$15</definedName>
    <definedName name="Gr">'Conv.Naturale'!$H$12</definedName>
    <definedName name="Grr">'Conv. mista'!$F$13</definedName>
    <definedName name="h">'Conv.Forzata'!$C$25</definedName>
    <definedName name="h_cam">'Conv. mista'!$G$20</definedName>
    <definedName name="ha">'Conv.Naturale'!$H$20</definedName>
    <definedName name="HH">'Conv. mista'!$B$4</definedName>
    <definedName name="L">'Conv.Forzata'!$F$6</definedName>
    <definedName name="lambda">'Conv.Forzata'!$B$24</definedName>
    <definedName name="Lambda_aria">'Conv.Naturale'!$K$3</definedName>
    <definedName name="LL">'Conv.Naturale'!$B$7</definedName>
    <definedName name="Mpunto">'Conv.Forzata'!$C$7</definedName>
    <definedName name="ni">'Conv.Forzata'!$G$18</definedName>
    <definedName name="nia">'Conv.Naturale'!$D$4</definedName>
    <definedName name="Nu">'Conv.Forzata'!$D$23</definedName>
    <definedName name="Nu_cam">'Conv. mista'!$F$19</definedName>
    <definedName name="Nua">'Conv.Naturale'!$F$19</definedName>
    <definedName name="Pr">'Conv.Forzata'!$B$22</definedName>
    <definedName name="Pra">'Conv.Naturale'!$G$4</definedName>
    <definedName name="Qpunto">'Conv.Forzata'!$B$30</definedName>
    <definedName name="Re">'Conv.Forzata'!$G$19</definedName>
    <definedName name="Re_cam">'Conv. mista'!$D$11</definedName>
    <definedName name="rho">'Conv.Forzata'!$H$7</definedName>
    <definedName name="rhoa">'Conv.Naturale'!$D$3</definedName>
    <definedName name="S">'Conv.Forzata'!$B$28</definedName>
    <definedName name="S_cam">'Conv. mista'!$F$8</definedName>
    <definedName name="SS">'Conv.Naturale'!$H$6</definedName>
    <definedName name="Ti">'Conv. mista'!$B$6</definedName>
    <definedName name="Tinf">'Conv.Naturale'!$H$8</definedName>
    <definedName name="Tmfumi">'Conv. mista'!$E$5</definedName>
    <definedName name="To">'Conv. mista'!$B$7</definedName>
    <definedName name="Tp">'Conv.Forzata'!$E$3</definedName>
    <definedName name="Tpav">'Conv.Naturale'!$H$7</definedName>
    <definedName name="Tpp">'Conv. mista'!$B$8</definedName>
    <definedName name="W">'Conv.Forzata'!$D$19</definedName>
    <definedName name="WW">'Conv. mista'!$B$9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3" l="1"/>
  <c r="F19" i="3" s="1"/>
  <c r="G20" i="3" s="1"/>
  <c r="G22" i="3" s="1"/>
  <c r="F6" i="3"/>
  <c r="E5" i="3"/>
  <c r="F8" i="3"/>
  <c r="B15" i="3"/>
  <c r="D11" i="3"/>
  <c r="H6" i="2"/>
  <c r="G22" i="2"/>
  <c r="H20" i="2"/>
  <c r="F19" i="2"/>
  <c r="H12" i="2"/>
  <c r="B7" i="2"/>
  <c r="D14" i="2"/>
  <c r="H7" i="2"/>
  <c r="B28" i="1"/>
  <c r="D23" i="1"/>
  <c r="D19" i="1"/>
  <c r="G19" i="1" s="1"/>
  <c r="C18" i="1"/>
  <c r="E8" i="1"/>
  <c r="C25" i="1" l="1"/>
  <c r="F46" i="1" l="1"/>
  <c r="I10" i="1" s="1"/>
  <c r="B30" i="1"/>
  <c r="E33" i="1" s="1"/>
</calcChain>
</file>

<file path=xl/sharedStrings.xml><?xml version="1.0" encoding="utf-8"?>
<sst xmlns="http://schemas.openxmlformats.org/spreadsheetml/2006/main" count="143" uniqueCount="107">
  <si>
    <t>Esercizio scambio termico per convezione forzata dentro un tubo circolare</t>
  </si>
  <si>
    <t>Tp =</t>
  </si>
  <si>
    <t>°C</t>
  </si>
  <si>
    <t>Mpunto =</t>
  </si>
  <si>
    <t>kg/s</t>
  </si>
  <si>
    <t>D =</t>
  </si>
  <si>
    <t>mm</t>
  </si>
  <si>
    <t>m</t>
  </si>
  <si>
    <t>L =</t>
  </si>
  <si>
    <t>lunghezza caratteristica</t>
  </si>
  <si>
    <t>Tin =</t>
  </si>
  <si>
    <t>Tout =</t>
  </si>
  <si>
    <t>Tout = ?</t>
  </si>
  <si>
    <t>x (m)</t>
  </si>
  <si>
    <t>Tin = 20°C</t>
  </si>
  <si>
    <t>Calcolo della velocità dell'acqua W</t>
  </si>
  <si>
    <t>?= rho*A*W</t>
  </si>
  <si>
    <t>A = Pi*D^2/4 =</t>
  </si>
  <si>
    <t>m2</t>
  </si>
  <si>
    <t>rho =</t>
  </si>
  <si>
    <t>kg/m3</t>
  </si>
  <si>
    <t>W = Mpunto/(rho*A) =</t>
  </si>
  <si>
    <t>m/s</t>
  </si>
  <si>
    <t>Calcolo numero di Reynolds = W*D/ni</t>
  </si>
  <si>
    <t>ni =</t>
  </si>
  <si>
    <t>m2/s</t>
  </si>
  <si>
    <t>Re =</t>
  </si>
  <si>
    <t>&gt; 10000, posso usare Dittus-Boelter</t>
  </si>
  <si>
    <t>Calcolo Nu con Dittus-Boelter</t>
  </si>
  <si>
    <t>Pr =</t>
  </si>
  <si>
    <t>Nu = 0.023*Re^0.8*Pr^0.4 =</t>
  </si>
  <si>
    <t xml:space="preserve"> = h*D/lambda</t>
  </si>
  <si>
    <t>lambda =</t>
  </si>
  <si>
    <t>W/mK</t>
  </si>
  <si>
    <t>h = Nu*lambda/D =</t>
  </si>
  <si>
    <t>W/m2K</t>
  </si>
  <si>
    <t>Calcolo la potenza termica scambiata Qpunto = h*S*DeltaT</t>
  </si>
  <si>
    <t>Tp = 90°C</t>
  </si>
  <si>
    <t>S = pi*D*L =</t>
  </si>
  <si>
    <t>DeltaT =</t>
  </si>
  <si>
    <t>Qpunto =</t>
  </si>
  <si>
    <t>W</t>
  </si>
  <si>
    <t>cp*(Tout-Tin)*Mpunto = Qpunto</t>
  </si>
  <si>
    <t>Equazione bilancio energia di un sistema aperto</t>
  </si>
  <si>
    <t>Ricavo Tout = Tin +Qpunto/(Mpunto*cp) =</t>
  </si>
  <si>
    <t>cpacqua =</t>
  </si>
  <si>
    <t>J/kgK</t>
  </si>
  <si>
    <t>dell'acqua</t>
  </si>
  <si>
    <t>dx</t>
  </si>
  <si>
    <t>dQ = h*dS*(Tp-T(x)) = h*pi*D*dx*(Tp-T(x))</t>
  </si>
  <si>
    <t>dT = dQ/(Mpunto*cp)</t>
  </si>
  <si>
    <t>dT =  h*pi*D*dx*(Tp-T(x))/(Mpunto*cp)</t>
  </si>
  <si>
    <t>Integro  per T(x) che da Tin a Tout e x che va da 0 ad L</t>
  </si>
  <si>
    <t>-d(Tp-T(x))/(Tp-T(x)) =  h*pi*D*dx/(Mpunto*cp)</t>
  </si>
  <si>
    <t>ln((Tp-Tin)/(Tp-Tout)) = h*pi*D*L/(Mpunto*cp)</t>
  </si>
  <si>
    <t>(Tp-Tout) = (Tp-Tin)/exp(h*pi*D*L/(Mpunto*cp))</t>
  </si>
  <si>
    <r>
      <t>(Tp-Tin)/</t>
    </r>
    <r>
      <rPr>
        <sz val="11"/>
        <color rgb="FFFF0000"/>
        <rFont val="Calibri"/>
        <family val="2"/>
        <scheme val="minor"/>
      </rPr>
      <t>(Tp-Tout)</t>
    </r>
    <r>
      <rPr>
        <sz val="11"/>
        <color theme="1"/>
        <rFont val="Calibri"/>
        <family val="2"/>
        <scheme val="minor"/>
      </rPr>
      <t xml:space="preserve"> = exp(h*pi*D*L/(Mpunto*cp))</t>
    </r>
  </si>
  <si>
    <t>Tout = Tp - (Tp-Tin)/exp(h*pi*D*L/(Mpunto*cp)) =</t>
  </si>
  <si>
    <t>Calcolo dell'integrale sulla lunghezza del tubo</t>
  </si>
  <si>
    <t>Non puo' essere !</t>
  </si>
  <si>
    <t>OK !</t>
  </si>
  <si>
    <t>Nel segmento lungo dx si scambia la q. di calore dQ</t>
  </si>
  <si>
    <t xml:space="preserve">Tout = </t>
  </si>
  <si>
    <t>a 50 °C</t>
  </si>
  <si>
    <t>Esercizio su pannello radiante a pavimento</t>
  </si>
  <si>
    <t>Convezione naturale</t>
  </si>
  <si>
    <t>S =</t>
  </si>
  <si>
    <t>Tpav =</t>
  </si>
  <si>
    <t>Tinf =</t>
  </si>
  <si>
    <t>?</t>
  </si>
  <si>
    <t>Fluido: aria</t>
  </si>
  <si>
    <t>rho,aria =</t>
  </si>
  <si>
    <t>cp,aria =</t>
  </si>
  <si>
    <t>ni,aria =</t>
  </si>
  <si>
    <t>Pr,aria =</t>
  </si>
  <si>
    <t xml:space="preserve">Calcolo numero di Grashof = </t>
  </si>
  <si>
    <t>Beta = 1/T = 1(273+Tinf) =</t>
  </si>
  <si>
    <t>K^(-1)</t>
  </si>
  <si>
    <t>g =</t>
  </si>
  <si>
    <t>m/s2</t>
  </si>
  <si>
    <t>A (m)</t>
  </si>
  <si>
    <t>B (m)</t>
  </si>
  <si>
    <t>L=</t>
  </si>
  <si>
    <t>=</t>
  </si>
  <si>
    <t>C</t>
  </si>
  <si>
    <t>b</t>
  </si>
  <si>
    <t>c</t>
  </si>
  <si>
    <t>Nu =</t>
  </si>
  <si>
    <t>=h*L/lambda</t>
  </si>
  <si>
    <t>Lambda,aria =</t>
  </si>
  <si>
    <t>h = Nu*lambda_aria/L =</t>
  </si>
  <si>
    <t>Calcolo potenza termica scambiata Qpunto = h*S*(Tpav-Tinf) =</t>
  </si>
  <si>
    <t>Calcolo numero di Nusselt Nu = C*Gr^b*Pr^c</t>
  </si>
  <si>
    <t>Convezione mista entro un camino</t>
  </si>
  <si>
    <t>H =</t>
  </si>
  <si>
    <t>W =</t>
  </si>
  <si>
    <t>Calcolo n° di Re = W*D/niaria =</t>
  </si>
  <si>
    <t>Calcolo n° di Gr = g*Beta*L^3*(Tp-Tinf)/ni^2 =</t>
  </si>
  <si>
    <t>Beta = 1/(273+275) =</t>
  </si>
  <si>
    <t>K^-1</t>
  </si>
  <si>
    <t>Calcolo Nusselt = C*Re^a*Gr^b*Pr^c</t>
  </si>
  <si>
    <t>a</t>
  </si>
  <si>
    <t>=h_cam*D/lambda</t>
  </si>
  <si>
    <t>h_cam = Nu*lambda/D =</t>
  </si>
  <si>
    <t>Potenza scambiata Qpunto = h_cam*S_cam*(Tfumi-Tpar) =</t>
  </si>
  <si>
    <t>S_cam =pi*D*H =</t>
  </si>
  <si>
    <t>Tmfumi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</si>
</sst>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1" fontId="0" fillId="0" borderId="0" xfId="0" applyNumberFormat="1"/>
    <xf numFmtId="0" fontId="0" fillId="0" borderId="0" xfId="0" quotePrefix="1"/>
    <xf numFmtId="0" fontId="2" fillId="0" borderId="0" xfId="0" applyFont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414866</xdr:colOff>
      <xdr:row>3</xdr:row>
      <xdr:rowOff>55034</xdr:rowOff>
    </xdr:from>
    <xdr:to>
      <xdr:col>7</xdr:col>
      <xdr:colOff>21166</xdr:colOff>
      <xdr:row>4</xdr:row>
      <xdr:rowOff>101601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A94777EC-40A2-482E-AFAF-1A2715248B43}"/>
            </a:ext>
          </a:extLst>
        </xdr:cNvPr>
        <xdr:cNvSpPr/>
      </xdr:nvSpPr>
      <xdr:spPr>
        <a:xfrm>
          <a:off x="4072466" y="601134"/>
          <a:ext cx="215900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198967</xdr:colOff>
      <xdr:row>3</xdr:row>
      <xdr:rowOff>55033</xdr:rowOff>
    </xdr:from>
    <xdr:to>
      <xdr:col>6</xdr:col>
      <xdr:colOff>537633</xdr:colOff>
      <xdr:row>4</xdr:row>
      <xdr:rowOff>97367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6E3AD35-59AD-3E7D-82AE-29929D35E844}"/>
            </a:ext>
          </a:extLst>
        </xdr:cNvPr>
        <xdr:cNvSpPr/>
      </xdr:nvSpPr>
      <xdr:spPr>
        <a:xfrm>
          <a:off x="1418167" y="601133"/>
          <a:ext cx="2777066" cy="22436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80433</xdr:colOff>
      <xdr:row>3</xdr:row>
      <xdr:rowOff>50800</xdr:rowOff>
    </xdr:from>
    <xdr:to>
      <xdr:col>2</xdr:col>
      <xdr:colOff>296333</xdr:colOff>
      <xdr:row>4</xdr:row>
      <xdr:rowOff>97367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2EDCD697-D8C7-B27E-8E93-2C4C48DA9C4F}"/>
            </a:ext>
          </a:extLst>
        </xdr:cNvPr>
        <xdr:cNvSpPr/>
      </xdr:nvSpPr>
      <xdr:spPr>
        <a:xfrm>
          <a:off x="1299633" y="596900"/>
          <a:ext cx="215900" cy="22860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292100</xdr:colOff>
      <xdr:row>3</xdr:row>
      <xdr:rowOff>169333</xdr:rowOff>
    </xdr:from>
    <xdr:to>
      <xdr:col>2</xdr:col>
      <xdr:colOff>38100</xdr:colOff>
      <xdr:row>3</xdr:row>
      <xdr:rowOff>169333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801335EA-0841-69A9-B302-B52F25312C29}"/>
            </a:ext>
          </a:extLst>
        </xdr:cNvPr>
        <xdr:cNvCxnSpPr/>
      </xdr:nvCxnSpPr>
      <xdr:spPr>
        <a:xfrm>
          <a:off x="901700" y="715433"/>
          <a:ext cx="355600" cy="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55033</xdr:colOff>
      <xdr:row>3</xdr:row>
      <xdr:rowOff>165100</xdr:rowOff>
    </xdr:from>
    <xdr:to>
      <xdr:col>7</xdr:col>
      <xdr:colOff>410633</xdr:colOff>
      <xdr:row>3</xdr:row>
      <xdr:rowOff>165100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56AE3321-EB53-4E4C-9489-406F9EC4471E}"/>
            </a:ext>
          </a:extLst>
        </xdr:cNvPr>
        <xdr:cNvCxnSpPr/>
      </xdr:nvCxnSpPr>
      <xdr:spPr>
        <a:xfrm>
          <a:off x="4322233" y="711200"/>
          <a:ext cx="355600" cy="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237067</xdr:colOff>
      <xdr:row>13</xdr:row>
      <xdr:rowOff>169334</xdr:rowOff>
    </xdr:from>
    <xdr:to>
      <xdr:col>6</xdr:col>
      <xdr:colOff>601133</xdr:colOff>
      <xdr:row>13</xdr:row>
      <xdr:rowOff>177800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4BE213BB-9F49-9BC2-9846-1509634122F9}"/>
            </a:ext>
          </a:extLst>
        </xdr:cNvPr>
        <xdr:cNvCxnSpPr/>
      </xdr:nvCxnSpPr>
      <xdr:spPr>
        <a:xfrm>
          <a:off x="1456267" y="2535767"/>
          <a:ext cx="2802466" cy="846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232834</xdr:colOff>
      <xdr:row>7</xdr:row>
      <xdr:rowOff>152400</xdr:rowOff>
    </xdr:from>
    <xdr:to>
      <xdr:col>2</xdr:col>
      <xdr:colOff>237067</xdr:colOff>
      <xdr:row>13</xdr:row>
      <xdr:rowOff>165101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ECBCE581-9FAB-4C8C-AC0C-6A632B82BB74}"/>
            </a:ext>
          </a:extLst>
        </xdr:cNvPr>
        <xdr:cNvCxnSpPr/>
      </xdr:nvCxnSpPr>
      <xdr:spPr>
        <a:xfrm flipV="1">
          <a:off x="1452034" y="1426633"/>
          <a:ext cx="4233" cy="11049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241299</xdr:colOff>
      <xdr:row>8</xdr:row>
      <xdr:rowOff>105833</xdr:rowOff>
    </xdr:from>
    <xdr:to>
      <xdr:col>7</xdr:col>
      <xdr:colOff>25400</xdr:colOff>
      <xdr:row>8</xdr:row>
      <xdr:rowOff>114300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2C96DD79-1D00-4EBC-AF78-EB6A39C93D70}"/>
            </a:ext>
          </a:extLst>
        </xdr:cNvPr>
        <xdr:cNvCxnSpPr/>
      </xdr:nvCxnSpPr>
      <xdr:spPr>
        <a:xfrm>
          <a:off x="1460499" y="1562100"/>
          <a:ext cx="2832101" cy="8467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232833</xdr:colOff>
      <xdr:row>9</xdr:row>
      <xdr:rowOff>80433</xdr:rowOff>
    </xdr:from>
    <xdr:to>
      <xdr:col>7</xdr:col>
      <xdr:colOff>8467</xdr:colOff>
      <xdr:row>12</xdr:row>
      <xdr:rowOff>97367</xdr:rowOff>
    </xdr:to>
    <xdr:sp macro="" textlink="">
      <xdr:nvSpPr>
        <xdr:cNvPr id="16" name="Freeform: Shape 15">
          <a:extLst>
            <a:ext uri="{FF2B5EF4-FFF2-40B4-BE49-F238E27FC236}">
              <a16:creationId xmlns:a16="http://schemas.microsoft.com/office/drawing/2014/main" id="{1380CD16-F9BF-1307-D7EE-46A4481C4C7A}"/>
            </a:ext>
          </a:extLst>
        </xdr:cNvPr>
        <xdr:cNvSpPr/>
      </xdr:nvSpPr>
      <xdr:spPr>
        <a:xfrm>
          <a:off x="1452033" y="1718733"/>
          <a:ext cx="2823634" cy="563034"/>
        </a:xfrm>
        <a:custGeom>
          <a:avLst/>
          <a:gdLst>
            <a:gd name="connsiteX0" fmla="*/ 0 w 2823634"/>
            <a:gd name="connsiteY0" fmla="*/ 694267 h 694267"/>
            <a:gd name="connsiteX1" fmla="*/ 215900 w 2823634"/>
            <a:gd name="connsiteY1" fmla="*/ 457200 h 694267"/>
            <a:gd name="connsiteX2" fmla="*/ 524934 w 2823634"/>
            <a:gd name="connsiteY2" fmla="*/ 266700 h 694267"/>
            <a:gd name="connsiteX3" fmla="*/ 872067 w 2823634"/>
            <a:gd name="connsiteY3" fmla="*/ 169333 h 694267"/>
            <a:gd name="connsiteX4" fmla="*/ 1409700 w 2823634"/>
            <a:gd name="connsiteY4" fmla="*/ 80433 h 694267"/>
            <a:gd name="connsiteX5" fmla="*/ 1866900 w 2823634"/>
            <a:gd name="connsiteY5" fmla="*/ 46567 h 694267"/>
            <a:gd name="connsiteX6" fmla="*/ 2366434 w 2823634"/>
            <a:gd name="connsiteY6" fmla="*/ 16933 h 694267"/>
            <a:gd name="connsiteX7" fmla="*/ 2823634 w 2823634"/>
            <a:gd name="connsiteY7" fmla="*/ 0 h 6942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2823634" h="694267">
              <a:moveTo>
                <a:pt x="0" y="694267"/>
              </a:moveTo>
              <a:cubicBezTo>
                <a:pt x="64205" y="611364"/>
                <a:pt x="128411" y="528461"/>
                <a:pt x="215900" y="457200"/>
              </a:cubicBezTo>
              <a:cubicBezTo>
                <a:pt x="303389" y="385939"/>
                <a:pt x="415573" y="314678"/>
                <a:pt x="524934" y="266700"/>
              </a:cubicBezTo>
              <a:cubicBezTo>
                <a:pt x="634295" y="218722"/>
                <a:pt x="724606" y="200377"/>
                <a:pt x="872067" y="169333"/>
              </a:cubicBezTo>
              <a:cubicBezTo>
                <a:pt x="1019528" y="138289"/>
                <a:pt x="1243895" y="100894"/>
                <a:pt x="1409700" y="80433"/>
              </a:cubicBezTo>
              <a:cubicBezTo>
                <a:pt x="1575505" y="59972"/>
                <a:pt x="1866900" y="46567"/>
                <a:pt x="1866900" y="46567"/>
              </a:cubicBezTo>
              <a:lnTo>
                <a:pt x="2366434" y="16933"/>
              </a:lnTo>
              <a:cubicBezTo>
                <a:pt x="2525890" y="9172"/>
                <a:pt x="2674762" y="4586"/>
                <a:pt x="2823634" y="0"/>
              </a:cubicBezTo>
            </a:path>
          </a:pathLst>
        </a:cu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0</xdr:colOff>
      <xdr:row>7</xdr:row>
      <xdr:rowOff>182033</xdr:rowOff>
    </xdr:from>
    <xdr:to>
      <xdr:col>4</xdr:col>
      <xdr:colOff>190500</xdr:colOff>
      <xdr:row>14</xdr:row>
      <xdr:rowOff>156632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FC0DF377-108E-3150-FFA1-DE4AA9330492}"/>
            </a:ext>
          </a:extLst>
        </xdr:cNvPr>
        <xdr:cNvSpPr/>
      </xdr:nvSpPr>
      <xdr:spPr>
        <a:xfrm>
          <a:off x="2438400" y="1456266"/>
          <a:ext cx="190500" cy="1248833"/>
        </a:xfrm>
        <a:prstGeom prst="rect">
          <a:avLst/>
        </a:prstGeom>
        <a:solidFill>
          <a:schemeClr val="bg1">
            <a:lumMod val="85000"/>
            <a:alpha val="4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5</xdr:row>
      <xdr:rowOff>42863</xdr:rowOff>
    </xdr:from>
    <xdr:to>
      <xdr:col>5</xdr:col>
      <xdr:colOff>376238</xdr:colOff>
      <xdr:row>8</xdr:row>
      <xdr:rowOff>23813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71686209-0DCE-4497-FD72-37328850D13C}"/>
            </a:ext>
          </a:extLst>
        </xdr:cNvPr>
        <xdr:cNvSpPr/>
      </xdr:nvSpPr>
      <xdr:spPr>
        <a:xfrm>
          <a:off x="1247775" y="947738"/>
          <a:ext cx="2176463" cy="523875"/>
        </a:xfrm>
        <a:prstGeom prst="parallelogram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3</xdr:col>
      <xdr:colOff>234676</xdr:colOff>
      <xdr:row>10</xdr:row>
      <xdr:rowOff>2793</xdr:rowOff>
    </xdr:from>
    <xdr:to>
      <xdr:col>6</xdr:col>
      <xdr:colOff>387076</xdr:colOff>
      <xdr:row>12</xdr:row>
      <xdr:rowOff>126587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7F0331-367A-4EE6-3114-121093D3D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476" y="1842103"/>
          <a:ext cx="1981200" cy="49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01497-8814-49DA-BCF4-FA14EE992557}">
  <dimension ref="A1:J46"/>
  <sheetViews>
    <sheetView topLeftCell="A10" zoomScale="180" zoomScaleNormal="180" workbookViewId="0">
      <selection activeCell="C25" sqref="C25"/>
    </sheetView>
  </sheetViews>
  <sheetFormatPr defaultRowHeight="14.4" x14ac:dyDescent="0.3"/>
  <sheetData>
    <row r="1" spans="1:10" x14ac:dyDescent="0.3">
      <c r="A1" s="3" t="s">
        <v>0</v>
      </c>
    </row>
    <row r="3" spans="1:10" x14ac:dyDescent="0.3">
      <c r="D3" t="s">
        <v>1</v>
      </c>
      <c r="E3">
        <v>90</v>
      </c>
      <c r="F3" t="s">
        <v>2</v>
      </c>
    </row>
    <row r="6" spans="1:10" x14ac:dyDescent="0.3">
      <c r="B6" t="s">
        <v>10</v>
      </c>
      <c r="C6">
        <v>20</v>
      </c>
      <c r="D6" t="s">
        <v>2</v>
      </c>
      <c r="E6" t="s">
        <v>8</v>
      </c>
      <c r="F6">
        <v>10</v>
      </c>
      <c r="G6" t="s">
        <v>7</v>
      </c>
      <c r="H6" t="s">
        <v>12</v>
      </c>
    </row>
    <row r="7" spans="1:10" x14ac:dyDescent="0.3">
      <c r="B7" t="s">
        <v>3</v>
      </c>
      <c r="C7">
        <v>0.2</v>
      </c>
      <c r="D7" t="s">
        <v>4</v>
      </c>
      <c r="E7" t="s">
        <v>16</v>
      </c>
      <c r="G7" t="s">
        <v>19</v>
      </c>
      <c r="H7">
        <v>1000</v>
      </c>
      <c r="I7" t="s">
        <v>20</v>
      </c>
    </row>
    <row r="8" spans="1:10" x14ac:dyDescent="0.3">
      <c r="B8" t="s">
        <v>5</v>
      </c>
      <c r="C8">
        <v>20</v>
      </c>
      <c r="D8" t="s">
        <v>6</v>
      </c>
      <c r="E8">
        <f>C8/1000</f>
        <v>0.02</v>
      </c>
      <c r="F8" t="s">
        <v>7</v>
      </c>
      <c r="G8" t="s">
        <v>9</v>
      </c>
    </row>
    <row r="9" spans="1:10" x14ac:dyDescent="0.3">
      <c r="B9" t="s">
        <v>37</v>
      </c>
    </row>
    <row r="10" spans="1:10" x14ac:dyDescent="0.3">
      <c r="H10" t="s">
        <v>62</v>
      </c>
      <c r="I10" s="5">
        <f>F46</f>
        <v>76.638508031652208</v>
      </c>
      <c r="J10" t="s">
        <v>2</v>
      </c>
    </row>
    <row r="13" spans="1:10" x14ac:dyDescent="0.3">
      <c r="B13" t="s">
        <v>14</v>
      </c>
    </row>
    <row r="15" spans="1:10" x14ac:dyDescent="0.3">
      <c r="G15" t="s">
        <v>13</v>
      </c>
    </row>
    <row r="16" spans="1:10" x14ac:dyDescent="0.3">
      <c r="E16" t="s">
        <v>48</v>
      </c>
    </row>
    <row r="17" spans="1:8" x14ac:dyDescent="0.3">
      <c r="A17" t="s">
        <v>15</v>
      </c>
      <c r="F17" t="s">
        <v>23</v>
      </c>
    </row>
    <row r="18" spans="1:8" x14ac:dyDescent="0.3">
      <c r="A18" t="s">
        <v>17</v>
      </c>
      <c r="C18">
        <f>PI()*D^2/4</f>
        <v>3.1415926535897931E-4</v>
      </c>
      <c r="D18" t="s">
        <v>18</v>
      </c>
      <c r="F18" t="s">
        <v>24</v>
      </c>
      <c r="G18" s="1">
        <v>9.9999999999999995E-7</v>
      </c>
      <c r="H18" t="s">
        <v>25</v>
      </c>
    </row>
    <row r="19" spans="1:8" x14ac:dyDescent="0.3">
      <c r="A19" t="s">
        <v>21</v>
      </c>
      <c r="D19">
        <f>Mpunto/(rho*A)</f>
        <v>0.63661977236758138</v>
      </c>
      <c r="E19" t="s">
        <v>22</v>
      </c>
      <c r="F19" t="s">
        <v>26</v>
      </c>
      <c r="G19">
        <f>W*D/ni</f>
        <v>12732.39544735163</v>
      </c>
      <c r="H19" s="2" t="s">
        <v>27</v>
      </c>
    </row>
    <row r="21" spans="1:8" x14ac:dyDescent="0.3">
      <c r="A21" t="s">
        <v>28</v>
      </c>
    </row>
    <row r="22" spans="1:8" x14ac:dyDescent="0.3">
      <c r="A22" t="s">
        <v>29</v>
      </c>
      <c r="B22">
        <v>3.57</v>
      </c>
      <c r="C22" t="s">
        <v>63</v>
      </c>
    </row>
    <row r="23" spans="1:8" x14ac:dyDescent="0.3">
      <c r="A23" t="s">
        <v>30</v>
      </c>
      <c r="D23">
        <f>0.023*Re^0.8*Pr^0.4</f>
        <v>73.573805073819486</v>
      </c>
      <c r="E23" s="2" t="s">
        <v>31</v>
      </c>
    </row>
    <row r="24" spans="1:8" x14ac:dyDescent="0.3">
      <c r="A24" t="s">
        <v>32</v>
      </c>
      <c r="B24">
        <v>0.6</v>
      </c>
      <c r="C24" t="s">
        <v>33</v>
      </c>
      <c r="D24" t="s">
        <v>47</v>
      </c>
    </row>
    <row r="25" spans="1:8" x14ac:dyDescent="0.3">
      <c r="A25" t="s">
        <v>34</v>
      </c>
      <c r="C25">
        <f>Nu*lambda/D</f>
        <v>2207.2141522145844</v>
      </c>
      <c r="D25" t="s">
        <v>35</v>
      </c>
    </row>
    <row r="27" spans="1:8" x14ac:dyDescent="0.3">
      <c r="A27" t="s">
        <v>36</v>
      </c>
    </row>
    <row r="28" spans="1:8" x14ac:dyDescent="0.3">
      <c r="A28" t="s">
        <v>38</v>
      </c>
      <c r="B28">
        <f>PI()*D*L</f>
        <v>0.62831853071795862</v>
      </c>
      <c r="C28" t="s">
        <v>18</v>
      </c>
    </row>
    <row r="29" spans="1:8" x14ac:dyDescent="0.3">
      <c r="A29" t="s">
        <v>39</v>
      </c>
      <c r="B29">
        <v>50</v>
      </c>
      <c r="C29" t="s">
        <v>2</v>
      </c>
    </row>
    <row r="30" spans="1:8" x14ac:dyDescent="0.3">
      <c r="A30" t="s">
        <v>40</v>
      </c>
      <c r="B30">
        <f>h*S*DeltaT</f>
        <v>69341.677654967614</v>
      </c>
      <c r="C30" t="s">
        <v>41</v>
      </c>
    </row>
    <row r="31" spans="1:8" x14ac:dyDescent="0.3">
      <c r="A31" t="s">
        <v>43</v>
      </c>
    </row>
    <row r="32" spans="1:8" x14ac:dyDescent="0.3">
      <c r="A32" t="s">
        <v>42</v>
      </c>
      <c r="F32" t="s">
        <v>45</v>
      </c>
      <c r="G32">
        <v>4187</v>
      </c>
      <c r="H32" t="s">
        <v>46</v>
      </c>
    </row>
    <row r="33" spans="1:8" x14ac:dyDescent="0.3">
      <c r="A33" t="s">
        <v>44</v>
      </c>
      <c r="E33">
        <f>C6+Qpunto/(Mpunto*cp)</f>
        <v>102.8059202949219</v>
      </c>
      <c r="F33" t="s">
        <v>2</v>
      </c>
      <c r="G33" s="4" t="s">
        <v>59</v>
      </c>
    </row>
    <row r="35" spans="1:8" x14ac:dyDescent="0.3">
      <c r="A35" t="s">
        <v>58</v>
      </c>
    </row>
    <row r="36" spans="1:8" x14ac:dyDescent="0.3">
      <c r="A36" t="s">
        <v>61</v>
      </c>
    </row>
    <row r="38" spans="1:8" x14ac:dyDescent="0.3">
      <c r="A38" t="s">
        <v>49</v>
      </c>
    </row>
    <row r="39" spans="1:8" x14ac:dyDescent="0.3">
      <c r="A39" t="s">
        <v>50</v>
      </c>
    </row>
    <row r="40" spans="1:8" x14ac:dyDescent="0.3">
      <c r="A40" t="s">
        <v>51</v>
      </c>
    </row>
    <row r="41" spans="1:8" x14ac:dyDescent="0.3">
      <c r="A41" s="2" t="s">
        <v>53</v>
      </c>
    </row>
    <row r="42" spans="1:8" x14ac:dyDescent="0.3">
      <c r="A42" t="s">
        <v>52</v>
      </c>
    </row>
    <row r="43" spans="1:8" x14ac:dyDescent="0.3">
      <c r="A43" s="2" t="s">
        <v>54</v>
      </c>
    </row>
    <row r="44" spans="1:8" x14ac:dyDescent="0.3">
      <c r="A44" s="2" t="s">
        <v>56</v>
      </c>
    </row>
    <row r="45" spans="1:8" x14ac:dyDescent="0.3">
      <c r="A45" s="2" t="s">
        <v>55</v>
      </c>
    </row>
    <row r="46" spans="1:8" x14ac:dyDescent="0.3">
      <c r="A46" s="2" t="s">
        <v>57</v>
      </c>
      <c r="F46" s="5">
        <f>Tp-(Tp-C6)/EXP(h*PI()*D*L/(Mpunto*cp))</f>
        <v>76.638508031652208</v>
      </c>
      <c r="G46" t="s">
        <v>2</v>
      </c>
      <c r="H46" s="4" t="s">
        <v>60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C48A7-D88F-4B87-A18E-8D2C7C39F386}">
  <dimension ref="A1:L22"/>
  <sheetViews>
    <sheetView zoomScale="145" zoomScaleNormal="145" workbookViewId="0">
      <selection activeCell="A18" sqref="A18"/>
    </sheetView>
  </sheetViews>
  <sheetFormatPr defaultRowHeight="14.4" x14ac:dyDescent="0.3"/>
  <cols>
    <col min="8" max="8" width="12.109375" bestFit="1" customWidth="1"/>
  </cols>
  <sheetData>
    <row r="1" spans="1:12" x14ac:dyDescent="0.3">
      <c r="A1" t="s">
        <v>64</v>
      </c>
      <c r="F1" t="s">
        <v>65</v>
      </c>
    </row>
    <row r="3" spans="1:12" x14ac:dyDescent="0.3">
      <c r="A3" t="s">
        <v>70</v>
      </c>
      <c r="C3" t="s">
        <v>71</v>
      </c>
      <c r="D3">
        <v>1.2</v>
      </c>
      <c r="E3" t="s">
        <v>20</v>
      </c>
      <c r="F3" t="s">
        <v>72</v>
      </c>
      <c r="G3">
        <v>1005</v>
      </c>
      <c r="H3" t="s">
        <v>46</v>
      </c>
      <c r="I3" t="s">
        <v>89</v>
      </c>
      <c r="K3">
        <v>2.4E-2</v>
      </c>
      <c r="L3" t="s">
        <v>33</v>
      </c>
    </row>
    <row r="4" spans="1:12" x14ac:dyDescent="0.3">
      <c r="C4" t="s">
        <v>73</v>
      </c>
      <c r="D4" s="1">
        <v>1.5E-5</v>
      </c>
      <c r="E4" t="s">
        <v>25</v>
      </c>
      <c r="F4" t="s">
        <v>74</v>
      </c>
      <c r="G4">
        <v>0.71</v>
      </c>
    </row>
    <row r="5" spans="1:12" x14ac:dyDescent="0.3">
      <c r="A5" s="6" t="s">
        <v>80</v>
      </c>
      <c r="B5" s="6" t="s">
        <v>81</v>
      </c>
    </row>
    <row r="6" spans="1:12" x14ac:dyDescent="0.3">
      <c r="A6" s="6">
        <v>4</v>
      </c>
      <c r="B6" s="6">
        <v>4</v>
      </c>
      <c r="G6" t="s">
        <v>66</v>
      </c>
      <c r="H6">
        <f>A6*B6</f>
        <v>16</v>
      </c>
      <c r="I6" t="s">
        <v>18</v>
      </c>
    </row>
    <row r="7" spans="1:12" x14ac:dyDescent="0.3">
      <c r="A7" s="7" t="s">
        <v>82</v>
      </c>
      <c r="B7" s="6">
        <f>B6</f>
        <v>4</v>
      </c>
      <c r="G7" t="s">
        <v>67</v>
      </c>
      <c r="H7">
        <f>35</f>
        <v>35</v>
      </c>
      <c r="I7" t="s">
        <v>2</v>
      </c>
    </row>
    <row r="8" spans="1:12" x14ac:dyDescent="0.3">
      <c r="G8" t="s">
        <v>68</v>
      </c>
      <c r="H8">
        <v>20</v>
      </c>
      <c r="I8" t="s">
        <v>2</v>
      </c>
    </row>
    <row r="9" spans="1:12" x14ac:dyDescent="0.3">
      <c r="G9" t="s">
        <v>40</v>
      </c>
      <c r="H9" s="2" t="s">
        <v>69</v>
      </c>
    </row>
    <row r="11" spans="1:12" x14ac:dyDescent="0.3">
      <c r="A11" t="s">
        <v>75</v>
      </c>
    </row>
    <row r="12" spans="1:12" x14ac:dyDescent="0.3">
      <c r="G12" s="8" t="s">
        <v>83</v>
      </c>
      <c r="H12">
        <f>g*Beta*LL^3*(Tpav-Tinf)/(nia^2)</f>
        <v>142853242320.81912</v>
      </c>
    </row>
    <row r="14" spans="1:12" x14ac:dyDescent="0.3">
      <c r="A14" t="s">
        <v>76</v>
      </c>
      <c r="D14">
        <f>1/(273+Tinf)</f>
        <v>3.4129692832764505E-3</v>
      </c>
      <c r="E14" t="s">
        <v>77</v>
      </c>
    </row>
    <row r="15" spans="1:12" x14ac:dyDescent="0.3">
      <c r="A15" t="s">
        <v>78</v>
      </c>
      <c r="D15">
        <v>9.81</v>
      </c>
      <c r="E15" t="s">
        <v>79</v>
      </c>
    </row>
    <row r="17" spans="1:9" x14ac:dyDescent="0.3">
      <c r="A17" t="s">
        <v>92</v>
      </c>
    </row>
    <row r="18" spans="1:9" x14ac:dyDescent="0.3">
      <c r="A18" s="6" t="s">
        <v>84</v>
      </c>
      <c r="B18" s="6" t="s">
        <v>85</v>
      </c>
      <c r="C18" s="6" t="s">
        <v>86</v>
      </c>
    </row>
    <row r="19" spans="1:9" x14ac:dyDescent="0.3">
      <c r="A19">
        <v>0.14000000000000001</v>
      </c>
      <c r="B19">
        <v>0.33</v>
      </c>
      <c r="C19">
        <v>0.33</v>
      </c>
      <c r="E19" t="s">
        <v>87</v>
      </c>
      <c r="F19">
        <f>A19*Gr^B19*Pra^C19</f>
        <v>600.0079771519305</v>
      </c>
      <c r="G19" s="2" t="s">
        <v>88</v>
      </c>
    </row>
    <row r="20" spans="1:9" x14ac:dyDescent="0.3">
      <c r="E20" t="s">
        <v>90</v>
      </c>
      <c r="H20">
        <f>Nua*Lambda_aria/LL</f>
        <v>3.6000478629115831</v>
      </c>
      <c r="I20" t="s">
        <v>35</v>
      </c>
    </row>
    <row r="22" spans="1:9" x14ac:dyDescent="0.3">
      <c r="A22" t="s">
        <v>91</v>
      </c>
      <c r="G22" s="3">
        <f>ha*A6*B6*(Tpav-Tinf)</f>
        <v>864.01148709877998</v>
      </c>
      <c r="H22" s="3" t="s">
        <v>41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8C661-E681-4F0D-970F-6C3A298C1D67}">
  <dimension ref="A1:H22"/>
  <sheetViews>
    <sheetView tabSelected="1" zoomScale="130" zoomScaleNormal="130" workbookViewId="0">
      <selection activeCell="F14" sqref="F14"/>
    </sheetView>
  </sheetViews>
  <sheetFormatPr defaultRowHeight="14.4" x14ac:dyDescent="0.3"/>
  <sheetData>
    <row r="1" spans="1:7" x14ac:dyDescent="0.3">
      <c r="A1" s="3" t="s">
        <v>93</v>
      </c>
    </row>
    <row r="3" spans="1:7" x14ac:dyDescent="0.3">
      <c r="A3" t="s">
        <v>5</v>
      </c>
      <c r="B3">
        <v>0.1</v>
      </c>
      <c r="C3" t="s">
        <v>7</v>
      </c>
    </row>
    <row r="4" spans="1:7" x14ac:dyDescent="0.3">
      <c r="A4" t="s">
        <v>94</v>
      </c>
      <c r="B4">
        <v>10</v>
      </c>
      <c r="C4" t="s">
        <v>7</v>
      </c>
    </row>
    <row r="5" spans="1:7" x14ac:dyDescent="0.3">
      <c r="A5" t="s">
        <v>70</v>
      </c>
      <c r="D5" t="s">
        <v>106</v>
      </c>
      <c r="E5">
        <f>(Ti+To)/2</f>
        <v>275</v>
      </c>
      <c r="F5" t="s">
        <v>2</v>
      </c>
    </row>
    <row r="6" spans="1:7" x14ac:dyDescent="0.3">
      <c r="A6" t="s">
        <v>10</v>
      </c>
      <c r="B6">
        <v>300</v>
      </c>
      <c r="C6" t="s">
        <v>2</v>
      </c>
      <c r="D6" t="s">
        <v>98</v>
      </c>
      <c r="F6">
        <f>1/(273+Tmfumi)</f>
        <v>1.8248175182481751E-3</v>
      </c>
      <c r="G6" t="s">
        <v>99</v>
      </c>
    </row>
    <row r="7" spans="1:7" x14ac:dyDescent="0.3">
      <c r="A7" t="s">
        <v>11</v>
      </c>
      <c r="B7">
        <v>250</v>
      </c>
      <c r="C7" t="s">
        <v>2</v>
      </c>
    </row>
    <row r="8" spans="1:7" x14ac:dyDescent="0.3">
      <c r="A8" t="s">
        <v>1</v>
      </c>
      <c r="B8">
        <v>200</v>
      </c>
      <c r="C8" t="s">
        <v>2</v>
      </c>
      <c r="D8" t="s">
        <v>105</v>
      </c>
      <c r="F8">
        <f>PI()*Diam*HH</f>
        <v>3.1415926535897931</v>
      </c>
      <c r="G8" t="s">
        <v>18</v>
      </c>
    </row>
    <row r="9" spans="1:7" x14ac:dyDescent="0.3">
      <c r="A9" t="s">
        <v>95</v>
      </c>
      <c r="B9">
        <v>0.6</v>
      </c>
      <c r="C9" t="s">
        <v>22</v>
      </c>
    </row>
    <row r="11" spans="1:7" x14ac:dyDescent="0.3">
      <c r="A11" t="s">
        <v>96</v>
      </c>
      <c r="D11">
        <f>WW*Diam/nia</f>
        <v>3999.9999999999995</v>
      </c>
    </row>
    <row r="13" spans="1:7" x14ac:dyDescent="0.3">
      <c r="A13" t="s">
        <v>97</v>
      </c>
      <c r="F13">
        <f>g*Bbeta*Diam^3*(Tmfumi-Tpp)/nia^2</f>
        <v>5967153.2846715357</v>
      </c>
    </row>
    <row r="15" spans="1:7" x14ac:dyDescent="0.3">
      <c r="A15" t="s">
        <v>29</v>
      </c>
      <c r="B15">
        <f>Pra</f>
        <v>0.71</v>
      </c>
    </row>
    <row r="17" spans="1:8" x14ac:dyDescent="0.3">
      <c r="A17" t="s">
        <v>100</v>
      </c>
    </row>
    <row r="18" spans="1:8" x14ac:dyDescent="0.3">
      <c r="A18" s="6" t="s">
        <v>84</v>
      </c>
      <c r="B18" s="6" t="s">
        <v>101</v>
      </c>
      <c r="C18" s="6" t="s">
        <v>85</v>
      </c>
      <c r="D18" s="6" t="s">
        <v>86</v>
      </c>
    </row>
    <row r="19" spans="1:8" x14ac:dyDescent="0.3">
      <c r="A19" s="6">
        <v>0.255</v>
      </c>
      <c r="B19" s="6">
        <v>7.0000000000000007E-2</v>
      </c>
      <c r="C19" s="6">
        <v>0.25</v>
      </c>
      <c r="D19" s="6">
        <v>0.37</v>
      </c>
      <c r="E19" t="s">
        <v>87</v>
      </c>
      <c r="F19">
        <f>A19*Re_cam^B19*Grr^C19*Pra^D19</f>
        <v>19.842288845515213</v>
      </c>
      <c r="G19" s="2" t="s">
        <v>102</v>
      </c>
    </row>
    <row r="20" spans="1:8" x14ac:dyDescent="0.3">
      <c r="D20" t="s">
        <v>103</v>
      </c>
      <c r="G20">
        <f>Nu_cam*Lambda_aria/Diam</f>
        <v>4.7621493229236505</v>
      </c>
      <c r="H20" t="s">
        <v>35</v>
      </c>
    </row>
    <row r="22" spans="1:8" x14ac:dyDescent="0.3">
      <c r="A22" t="s">
        <v>104</v>
      </c>
      <c r="G22">
        <f>h_cam*S_cam*(Tmfumi-Tpp)</f>
        <v>1122.0549996145912</v>
      </c>
      <c r="H2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44</vt:i4>
      </vt:variant>
    </vt:vector>
  </HeadingPairs>
  <TitlesOfParts>
    <vt:vector size="47" baseType="lpstr">
      <vt:lpstr>Conv.Forzata</vt:lpstr>
      <vt:lpstr>Conv.Naturale</vt:lpstr>
      <vt:lpstr>Conv. mista</vt:lpstr>
      <vt:lpstr>A</vt:lpstr>
      <vt:lpstr>Bbeta</vt:lpstr>
      <vt:lpstr>Beta</vt:lpstr>
      <vt:lpstr>cp</vt:lpstr>
      <vt:lpstr>cpa</vt:lpstr>
      <vt:lpstr>D</vt:lpstr>
      <vt:lpstr>DeltaT</vt:lpstr>
      <vt:lpstr>Diam</vt:lpstr>
      <vt:lpstr>g</vt:lpstr>
      <vt:lpstr>Gr</vt:lpstr>
      <vt:lpstr>Grr</vt:lpstr>
      <vt:lpstr>h</vt:lpstr>
      <vt:lpstr>h_cam</vt:lpstr>
      <vt:lpstr>ha</vt:lpstr>
      <vt:lpstr>HH</vt:lpstr>
      <vt:lpstr>L</vt:lpstr>
      <vt:lpstr>lambda</vt:lpstr>
      <vt:lpstr>Lambda_aria</vt:lpstr>
      <vt:lpstr>LL</vt:lpstr>
      <vt:lpstr>Mpunto</vt:lpstr>
      <vt:lpstr>ni</vt:lpstr>
      <vt:lpstr>nia</vt:lpstr>
      <vt:lpstr>Nu</vt:lpstr>
      <vt:lpstr>Nu_cam</vt:lpstr>
      <vt:lpstr>Nua</vt:lpstr>
      <vt:lpstr>Pr</vt:lpstr>
      <vt:lpstr>Pra</vt:lpstr>
      <vt:lpstr>Qpunto</vt:lpstr>
      <vt:lpstr>Re</vt:lpstr>
      <vt:lpstr>Re_cam</vt:lpstr>
      <vt:lpstr>rho</vt:lpstr>
      <vt:lpstr>rhoa</vt:lpstr>
      <vt:lpstr>S</vt:lpstr>
      <vt:lpstr>S_cam</vt:lpstr>
      <vt:lpstr>SS</vt:lpstr>
      <vt:lpstr>Ti</vt:lpstr>
      <vt:lpstr>Tinf</vt:lpstr>
      <vt:lpstr>Tmfumi</vt:lpstr>
      <vt:lpstr>To</vt:lpstr>
      <vt:lpstr>Tp</vt:lpstr>
      <vt:lpstr>Tpav</vt:lpstr>
      <vt:lpstr>Tpp</vt:lpstr>
      <vt:lpstr>W</vt:lpstr>
      <vt:lpstr>WW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2022-10-27T12:50:17Z</dcterms:created>
  <dcterms:modified xsi:type="dcterms:W3CDTF">2022-10-27T14:33:16Z</dcterms:modified>
</cp:coreProperties>
</file>