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02\"/>
    </mc:Choice>
  </mc:AlternateContent>
  <xr:revisionPtr revIDLastSave="0" documentId="8_{9A9C5F4B-631B-4C0C-ACD8-AFD77F4CBA5E}" xr6:coauthVersionLast="47" xr6:coauthVersionMax="47" xr10:uidLastSave="{00000000-0000-0000-0000-000000000000}"/>
  <bookViews>
    <workbookView xWindow="972" yWindow="-108" windowWidth="22176" windowHeight="13176" activeTab="2" xr2:uid="{2E646925-3B17-4512-B8D8-F147548B13E6}"/>
  </bookViews>
  <sheets>
    <sheet name="T_note" sheetId="1" r:id="rId1"/>
    <sheet name="T_note (2)" sheetId="3" r:id="rId2"/>
    <sheet name="T_incognite" sheetId="2" r:id="rId3"/>
  </sheets>
  <definedNames>
    <definedName name="a_1" localSheetId="1">'T_note (2)'!$G$6</definedName>
    <definedName name="a_1">T_note!$G$6</definedName>
    <definedName name="a_2" localSheetId="1">'T_note (2)'!$G$7</definedName>
    <definedName name="a_2">T_note!$G$7</definedName>
    <definedName name="Beta" localSheetId="1">'T_note (2)'!$J$28</definedName>
    <definedName name="Beta">T_note!$J$28</definedName>
    <definedName name="g" localSheetId="1">'T_note (2)'!$E$29</definedName>
    <definedName name="g">T_note!$E$29</definedName>
    <definedName name="hc" localSheetId="1">'T_note (2)'!$C$32</definedName>
    <definedName name="hc">T_note!$C$32</definedName>
    <definedName name="hci" localSheetId="1">'T_note (2)'!$C$34</definedName>
    <definedName name="hci">T_note!$C$34</definedName>
    <definedName name="hci_2">'T_note (2)'!$C$34</definedName>
    <definedName name="hirr" localSheetId="1">'T_note (2)'!$I$19</definedName>
    <definedName name="hirr">T_note!$I$19</definedName>
    <definedName name="L" localSheetId="1">'T_note (2)'!$G$8</definedName>
    <definedName name="L">T_note!$G$8</definedName>
    <definedName name="lambda" localSheetId="1">'T_note (2)'!$B$31</definedName>
    <definedName name="lambda">T_note!$B$31</definedName>
    <definedName name="ni" localSheetId="1">'T_note (2)'!$E$28</definedName>
    <definedName name="ni">T_note!$E$28</definedName>
    <definedName name="Nu" localSheetId="1">'T_note (2)'!$F$26</definedName>
    <definedName name="Nu">T_note!$F$26</definedName>
    <definedName name="Pr" localSheetId="1">'T_note (2)'!$B$28</definedName>
    <definedName name="Pr">T_note!$B$28</definedName>
    <definedName name="qirr" localSheetId="1">'T_note (2)'!$E$18</definedName>
    <definedName name="qirr">T_note!$E$18</definedName>
    <definedName name="qpunto">T_incognite!$I$20</definedName>
    <definedName name="Rtot">T_incognite!$C$28</definedName>
    <definedName name="sigma0" localSheetId="1">'T_note (2)'!$G$9</definedName>
    <definedName name="sigma0">T_note!$G$9</definedName>
    <definedName name="T_1" localSheetId="1">'T_note (2)'!$I$4</definedName>
    <definedName name="T_1">T_note!$I$4</definedName>
    <definedName name="T_2" localSheetId="1">'T_note (2)'!$I$5</definedName>
    <definedName name="T_2">T_note!$I$5</definedName>
    <definedName name="Tm" localSheetId="1">'T_note (2)'!$G$10</definedName>
    <definedName name="Tm">T_note!$G$10</definedName>
    <definedName name="Tp_3">T_incognite!$K$23</definedName>
    <definedName name="Tp_4">T_incognite!$K$24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F30" i="2"/>
  <c r="C24" i="2"/>
  <c r="C27" i="2"/>
  <c r="C26" i="2"/>
  <c r="C25" i="2"/>
  <c r="C23" i="2"/>
  <c r="C22" i="2"/>
  <c r="C21" i="2"/>
  <c r="L14" i="2"/>
  <c r="L13" i="2"/>
  <c r="M10" i="2"/>
  <c r="M9" i="2"/>
  <c r="J28" i="1"/>
  <c r="E30" i="1" s="1"/>
  <c r="F26" i="1" s="1"/>
  <c r="C32" i="1" s="1"/>
  <c r="I19" i="1"/>
  <c r="I5" i="1"/>
  <c r="E18" i="1" s="1"/>
  <c r="I4" i="1"/>
  <c r="G10" i="1" s="1"/>
  <c r="B29" i="1" s="1"/>
  <c r="C34" i="1" l="1"/>
  <c r="C33" i="1"/>
  <c r="C35" i="1" l="1"/>
  <c r="C28" i="2"/>
  <c r="I20" i="2"/>
  <c r="I21" i="2" s="1"/>
  <c r="I22" i="2" s="1"/>
  <c r="I23" i="2" s="1"/>
  <c r="K23" i="2" l="1"/>
  <c r="I5" i="3" s="1"/>
  <c r="I24" i="2"/>
  <c r="K24" i="2" l="1"/>
  <c r="I25" i="2"/>
  <c r="I26" i="2" s="1"/>
  <c r="I27" i="2" s="1"/>
  <c r="G10" i="3" l="1"/>
  <c r="E18" i="3"/>
  <c r="I19" i="3" s="1"/>
  <c r="J28" i="3" l="1"/>
  <c r="E30" i="3" s="1"/>
  <c r="F26" i="3" s="1"/>
  <c r="C32" i="3" s="1"/>
  <c r="B29" i="3"/>
  <c r="C33" i="3" l="1"/>
  <c r="C34" i="3"/>
  <c r="C35" i="3" s="1"/>
</calcChain>
</file>

<file path=xl/sharedStrings.xml><?xml version="1.0" encoding="utf-8"?>
<sst xmlns="http://schemas.openxmlformats.org/spreadsheetml/2006/main" count="161" uniqueCount="73">
  <si>
    <t>Scambio termico per irraggiamento - caso 1: cavità con temperature note</t>
  </si>
  <si>
    <t>T1 =</t>
  </si>
  <si>
    <t>T2 =</t>
  </si>
  <si>
    <t>a1 =</t>
  </si>
  <si>
    <t>a2 =</t>
  </si>
  <si>
    <t>°C</t>
  </si>
  <si>
    <t>L =</t>
  </si>
  <si>
    <t>m</t>
  </si>
  <si>
    <t>K</t>
  </si>
  <si>
    <t>=</t>
  </si>
  <si>
    <t>sigma0 =</t>
  </si>
  <si>
    <t>W/(m^2K^4)</t>
  </si>
  <si>
    <t>Legge di Setfan-Boltzmann</t>
  </si>
  <si>
    <t>W/m2</t>
  </si>
  <si>
    <t>Calcolo coeff. di convezione hc</t>
  </si>
  <si>
    <t>Nu = C*Gr^b*Pr^c</t>
  </si>
  <si>
    <t>Relazione di Mc Adams</t>
  </si>
  <si>
    <t>Pr =</t>
  </si>
  <si>
    <t>Gr = g*Beta*L^3*(T1-T2)/ni^2 =</t>
  </si>
  <si>
    <t>Tmedia =</t>
  </si>
  <si>
    <t>Tm =</t>
  </si>
  <si>
    <t>ni =</t>
  </si>
  <si>
    <t>m2/s</t>
  </si>
  <si>
    <t>g =</t>
  </si>
  <si>
    <t>m/s2</t>
  </si>
  <si>
    <t>=h*L/lambda</t>
  </si>
  <si>
    <t>lambda =</t>
  </si>
  <si>
    <t>W/mK</t>
  </si>
  <si>
    <t>W/m2K</t>
  </si>
  <si>
    <t>hc = Nu*lambda/L =</t>
  </si>
  <si>
    <t>qc = hc*(T1-T2) =</t>
  </si>
  <si>
    <t>= hirr*(T1-T2)</t>
  </si>
  <si>
    <t>hirr = qirr/(T1-T2) =</t>
  </si>
  <si>
    <t>hc+i = hc+hi =</t>
  </si>
  <si>
    <t>qc+i = hc+i*(T1-T2) =</t>
  </si>
  <si>
    <t>Beta = 1/Tmedia =</t>
  </si>
  <si>
    <t>K^-1</t>
  </si>
  <si>
    <t>Parete con cavità a temperature incognite</t>
  </si>
  <si>
    <t>L1 =</t>
  </si>
  <si>
    <t>L2 =</t>
  </si>
  <si>
    <t>L3 =</t>
  </si>
  <si>
    <t>L4 =</t>
  </si>
  <si>
    <t>L5 =</t>
  </si>
  <si>
    <t>Lambda1 =</t>
  </si>
  <si>
    <t>Lambda2 =</t>
  </si>
  <si>
    <t>Lambda3 =</t>
  </si>
  <si>
    <t>Lambda4 =</t>
  </si>
  <si>
    <t>Lambda5 =</t>
  </si>
  <si>
    <t>h1 =</t>
  </si>
  <si>
    <t>h2 =</t>
  </si>
  <si>
    <t>a_1 =</t>
  </si>
  <si>
    <t>a_2 =</t>
  </si>
  <si>
    <t>Ipotizzo Tp3 =</t>
  </si>
  <si>
    <t>Ipotizzo Tp4 =</t>
  </si>
  <si>
    <t>R1 = 1/h1 =</t>
  </si>
  <si>
    <t>m2K/W</t>
  </si>
  <si>
    <t>R2 = L1/Lambda1 =</t>
  </si>
  <si>
    <t>R3 = L2/Lambda2 =</t>
  </si>
  <si>
    <t>R4 = 1/hc+i =</t>
  </si>
  <si>
    <t>R5 = L4/Lambda4 =</t>
  </si>
  <si>
    <t>R6 = L5/Lambda5 =</t>
  </si>
  <si>
    <t>R7 = 1/h2 =</t>
  </si>
  <si>
    <t>Rtot =</t>
  </si>
  <si>
    <t>Tp1 = T1+qpunto*R1 =</t>
  </si>
  <si>
    <t>Tp2 = Tp1+qpunto*R2 =</t>
  </si>
  <si>
    <t>Tp3 = Tp3+qpunto*R3 =</t>
  </si>
  <si>
    <t>Tp4 = Tp4+qpunto*R4 =</t>
  </si>
  <si>
    <t>Tp5 = Tp4+qpunto*R5 =</t>
  </si>
  <si>
    <t>Tp6 = Tp5+qpunto*R5 =</t>
  </si>
  <si>
    <t>T2 = Tp6+qpunto*R7 =</t>
  </si>
  <si>
    <t>Scambio termico per irraggiamento - caso 2: cavità con temperature note</t>
  </si>
  <si>
    <t>Calcolo trasmittanza U = qpunto/DeltaT =</t>
  </si>
  <si>
    <t>qpunto = DeltaT/Rtot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</si>
</sst>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right"/>
    </xf>
    <xf numFmtId="11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</xdr:colOff>
      <xdr:row>2</xdr:row>
      <xdr:rowOff>45720</xdr:rowOff>
    </xdr:from>
    <xdr:to>
      <xdr:col>4</xdr:col>
      <xdr:colOff>292100</xdr:colOff>
      <xdr:row>13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FD821C-BAB3-A76F-0807-F68DBC75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" y="411480"/>
          <a:ext cx="2644140" cy="21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431800</xdr:colOff>
      <xdr:row>15</xdr:row>
      <xdr:rowOff>15240</xdr:rowOff>
    </xdr:from>
    <xdr:to>
      <xdr:col>3</xdr:col>
      <xdr:colOff>497840</xdr:colOff>
      <xdr:row>20</xdr:row>
      <xdr:rowOff>131584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66CC3C-0A8C-62A8-FFFD-9DB2D9C7F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2758440"/>
          <a:ext cx="1894840" cy="1030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91440</xdr:rowOff>
    </xdr:from>
    <xdr:to>
      <xdr:col>4</xdr:col>
      <xdr:colOff>15240</xdr:colOff>
      <xdr:row>26</xdr:row>
      <xdr:rowOff>85086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1C3FD8-C344-DB50-D3A8-4D7F06AA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0560"/>
          <a:ext cx="2453640" cy="359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</xdr:colOff>
      <xdr:row>2</xdr:row>
      <xdr:rowOff>45720</xdr:rowOff>
    </xdr:from>
    <xdr:to>
      <xdr:col>4</xdr:col>
      <xdr:colOff>292100</xdr:colOff>
      <xdr:row>13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4BC903-E33B-4481-96C7-56F45CB1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" y="411480"/>
          <a:ext cx="2644140" cy="21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431800</xdr:colOff>
      <xdr:row>15</xdr:row>
      <xdr:rowOff>15240</xdr:rowOff>
    </xdr:from>
    <xdr:to>
      <xdr:col>3</xdr:col>
      <xdr:colOff>497840</xdr:colOff>
      <xdr:row>20</xdr:row>
      <xdr:rowOff>131584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1289CD-6328-4BD7-9467-7F7251AF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2758440"/>
          <a:ext cx="1894840" cy="1030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91440</xdr:rowOff>
    </xdr:from>
    <xdr:to>
      <xdr:col>4</xdr:col>
      <xdr:colOff>15240</xdr:colOff>
      <xdr:row>26</xdr:row>
      <xdr:rowOff>85086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B0CD08-0FE0-4204-B993-87CD9FA4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0560"/>
          <a:ext cx="2453640" cy="359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375557</xdr:colOff>
      <xdr:row>0</xdr:row>
      <xdr:rowOff>174170</xdr:rowOff>
    </xdr:from>
    <xdr:to>
      <xdr:col>6</xdr:col>
      <xdr:colOff>512285</xdr:colOff>
      <xdr:row>11</xdr:row>
      <xdr:rowOff>21770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1335BB-E664-CA45-CFEC-A77678C1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157" y="174170"/>
          <a:ext cx="3184728" cy="1883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185058</xdr:colOff>
      <xdr:row>11</xdr:row>
      <xdr:rowOff>70756</xdr:rowOff>
    </xdr:from>
    <xdr:to>
      <xdr:col>8</xdr:col>
      <xdr:colOff>364672</xdr:colOff>
      <xdr:row>16</xdr:row>
      <xdr:rowOff>120121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5E07A3-66D3-2E31-36F8-58D3AA0F5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58" y="2106385"/>
          <a:ext cx="5056414" cy="9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54061</xdr:rowOff>
    </xdr:from>
    <xdr:to>
      <xdr:col>8</xdr:col>
      <xdr:colOff>587829</xdr:colOff>
      <xdr:row>18</xdr:row>
      <xdr:rowOff>143626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A02AE1-4863-FCD4-1D07-992C1B62C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9918"/>
          <a:ext cx="5464629" cy="644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226D8-E564-4796-A09B-2F5B1C09F4B1}">
  <dimension ref="A1:K35"/>
  <sheetViews>
    <sheetView topLeftCell="A20" zoomScale="150" zoomScaleNormal="150" workbookViewId="0">
      <selection activeCell="I19" sqref="I19"/>
    </sheetView>
  </sheetViews>
  <sheetFormatPr defaultRowHeight="14.4" x14ac:dyDescent="0.3"/>
  <sheetData>
    <row r="1" spans="1:10" x14ac:dyDescent="0.3">
      <c r="A1" t="s">
        <v>0</v>
      </c>
    </row>
    <row r="4" spans="1:10" x14ac:dyDescent="0.3">
      <c r="F4" t="s">
        <v>1</v>
      </c>
      <c r="G4">
        <v>17</v>
      </c>
      <c r="H4" t="s">
        <v>5</v>
      </c>
      <c r="I4">
        <f>G4+273</f>
        <v>290</v>
      </c>
      <c r="J4" t="s">
        <v>8</v>
      </c>
    </row>
    <row r="5" spans="1:10" x14ac:dyDescent="0.3">
      <c r="F5" t="s">
        <v>2</v>
      </c>
      <c r="G5">
        <v>12</v>
      </c>
      <c r="H5" t="s">
        <v>5</v>
      </c>
      <c r="I5">
        <f>G5+273</f>
        <v>285</v>
      </c>
      <c r="J5" t="s">
        <v>8</v>
      </c>
    </row>
    <row r="6" spans="1:10" x14ac:dyDescent="0.3">
      <c r="F6" t="s">
        <v>3</v>
      </c>
      <c r="G6">
        <v>0.8</v>
      </c>
    </row>
    <row r="7" spans="1:10" x14ac:dyDescent="0.3">
      <c r="F7" t="s">
        <v>4</v>
      </c>
      <c r="G7">
        <v>0.6</v>
      </c>
    </row>
    <row r="8" spans="1:10" x14ac:dyDescent="0.3">
      <c r="F8" t="s">
        <v>6</v>
      </c>
      <c r="G8">
        <v>0.05</v>
      </c>
      <c r="H8" t="s">
        <v>7</v>
      </c>
    </row>
    <row r="9" spans="1:10" x14ac:dyDescent="0.3">
      <c r="F9" t="s">
        <v>10</v>
      </c>
      <c r="G9" s="3">
        <v>5.6699999999999998E-8</v>
      </c>
      <c r="H9" t="s">
        <v>11</v>
      </c>
    </row>
    <row r="10" spans="1:10" x14ac:dyDescent="0.3">
      <c r="F10" t="s">
        <v>19</v>
      </c>
      <c r="G10">
        <f>(T_1+T_2)/2</f>
        <v>287.5</v>
      </c>
      <c r="H10" t="s">
        <v>8</v>
      </c>
    </row>
    <row r="15" spans="1:10" x14ac:dyDescent="0.3">
      <c r="A15" t="s">
        <v>12</v>
      </c>
    </row>
    <row r="18" spans="1:11" x14ac:dyDescent="0.3">
      <c r="D18" s="2" t="s">
        <v>9</v>
      </c>
      <c r="E18">
        <f>sigma0*(T_1^4-T_2^4)/(1/a_1+1/a_2-1)</f>
        <v>14.060891249999996</v>
      </c>
      <c r="F18" t="s">
        <v>13</v>
      </c>
      <c r="G18" s="1" t="s">
        <v>31</v>
      </c>
    </row>
    <row r="19" spans="1:11" x14ac:dyDescent="0.3">
      <c r="G19" t="s">
        <v>32</v>
      </c>
      <c r="I19">
        <f>qirr/(T_1-T_2)</f>
        <v>2.8121782499999992</v>
      </c>
      <c r="J19" t="s">
        <v>28</v>
      </c>
    </row>
    <row r="23" spans="1:11" x14ac:dyDescent="0.3">
      <c r="A23" t="s">
        <v>14</v>
      </c>
      <c r="E23" t="s">
        <v>15</v>
      </c>
    </row>
    <row r="24" spans="1:11" x14ac:dyDescent="0.3">
      <c r="A24" t="s">
        <v>16</v>
      </c>
    </row>
    <row r="26" spans="1:11" x14ac:dyDescent="0.3">
      <c r="E26" s="1" t="s">
        <v>9</v>
      </c>
      <c r="F26">
        <f>0.59*E30^0.25*Pr^0.25</f>
        <v>9.5027381689760659</v>
      </c>
      <c r="G26" s="1" t="s">
        <v>25</v>
      </c>
    </row>
    <row r="28" spans="1:11" x14ac:dyDescent="0.3">
      <c r="A28" t="s">
        <v>17</v>
      </c>
      <c r="B28">
        <v>0.71</v>
      </c>
      <c r="D28" t="s">
        <v>21</v>
      </c>
      <c r="E28" s="3">
        <v>1.5E-5</v>
      </c>
      <c r="F28" t="s">
        <v>22</v>
      </c>
      <c r="H28" t="s">
        <v>35</v>
      </c>
      <c r="J28">
        <f>1/Tm</f>
        <v>3.4782608695652175E-3</v>
      </c>
      <c r="K28" t="s">
        <v>36</v>
      </c>
    </row>
    <row r="29" spans="1:11" x14ac:dyDescent="0.3">
      <c r="A29" t="s">
        <v>20</v>
      </c>
      <c r="B29">
        <f>Tm</f>
        <v>287.5</v>
      </c>
      <c r="C29" t="s">
        <v>8</v>
      </c>
      <c r="D29" t="s">
        <v>23</v>
      </c>
      <c r="E29">
        <v>9.81</v>
      </c>
      <c r="F29" t="s">
        <v>24</v>
      </c>
    </row>
    <row r="30" spans="1:11" x14ac:dyDescent="0.3">
      <c r="A30" t="s">
        <v>18</v>
      </c>
      <c r="E30">
        <f>g*Beta*L^3*(T_1-T_2)/(ni^2)</f>
        <v>94782.608695652219</v>
      </c>
    </row>
    <row r="31" spans="1:11" x14ac:dyDescent="0.3">
      <c r="A31" t="s">
        <v>26</v>
      </c>
      <c r="B31">
        <v>2.7E-2</v>
      </c>
      <c r="C31" t="s">
        <v>27</v>
      </c>
    </row>
    <row r="32" spans="1:11" x14ac:dyDescent="0.3">
      <c r="A32" t="s">
        <v>29</v>
      </c>
      <c r="C32">
        <f>Nu*lambda/L</f>
        <v>5.1314786112470756</v>
      </c>
      <c r="D32" t="s">
        <v>28</v>
      </c>
    </row>
    <row r="33" spans="1:4" x14ac:dyDescent="0.3">
      <c r="A33" t="s">
        <v>30</v>
      </c>
      <c r="C33">
        <f>hc*(T_1-T_2)</f>
        <v>25.657393056235378</v>
      </c>
      <c r="D33" t="s">
        <v>13</v>
      </c>
    </row>
    <row r="34" spans="1:4" x14ac:dyDescent="0.3">
      <c r="A34" t="s">
        <v>33</v>
      </c>
      <c r="C34">
        <f>hc+hirr</f>
        <v>7.9436568612470744</v>
      </c>
      <c r="D34" t="s">
        <v>28</v>
      </c>
    </row>
    <row r="35" spans="1:4" x14ac:dyDescent="0.3">
      <c r="A35" t="s">
        <v>34</v>
      </c>
      <c r="C35">
        <f>hci*(T_1-T_2)</f>
        <v>39.718284306235375</v>
      </c>
      <c r="D35" t="s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F10D-681B-4EAA-AC60-9D96691842E8}">
  <dimension ref="A1:K35"/>
  <sheetViews>
    <sheetView zoomScale="150" zoomScaleNormal="150" workbookViewId="0">
      <selection activeCell="I5" sqref="I5"/>
    </sheetView>
  </sheetViews>
  <sheetFormatPr defaultRowHeight="14.4" x14ac:dyDescent="0.3"/>
  <sheetData>
    <row r="1" spans="1:10" x14ac:dyDescent="0.3">
      <c r="A1" t="s">
        <v>70</v>
      </c>
    </row>
    <row r="4" spans="1:10" x14ac:dyDescent="0.3">
      <c r="F4" t="s">
        <v>1</v>
      </c>
      <c r="G4">
        <v>17</v>
      </c>
      <c r="H4" t="s">
        <v>5</v>
      </c>
      <c r="I4">
        <f>Tp_4</f>
        <v>278.41228779304771</v>
      </c>
      <c r="J4" t="s">
        <v>8</v>
      </c>
    </row>
    <row r="5" spans="1:10" x14ac:dyDescent="0.3">
      <c r="F5" t="s">
        <v>2</v>
      </c>
      <c r="G5">
        <v>12</v>
      </c>
      <c r="H5" t="s">
        <v>5</v>
      </c>
      <c r="I5">
        <f>Tp_3</f>
        <v>275.88601455133386</v>
      </c>
      <c r="J5" t="s">
        <v>8</v>
      </c>
    </row>
    <row r="6" spans="1:10" x14ac:dyDescent="0.3">
      <c r="F6" t="s">
        <v>3</v>
      </c>
      <c r="G6">
        <v>0.8</v>
      </c>
    </row>
    <row r="7" spans="1:10" x14ac:dyDescent="0.3">
      <c r="F7" t="s">
        <v>4</v>
      </c>
      <c r="G7">
        <v>0.6</v>
      </c>
    </row>
    <row r="8" spans="1:10" x14ac:dyDescent="0.3">
      <c r="F8" t="s">
        <v>6</v>
      </c>
      <c r="G8">
        <v>0.05</v>
      </c>
      <c r="H8" t="s">
        <v>7</v>
      </c>
    </row>
    <row r="9" spans="1:10" x14ac:dyDescent="0.3">
      <c r="F9" t="s">
        <v>10</v>
      </c>
      <c r="G9" s="3">
        <v>5.6699999999999998E-8</v>
      </c>
      <c r="H9" t="s">
        <v>11</v>
      </c>
    </row>
    <row r="10" spans="1:10" x14ac:dyDescent="0.3">
      <c r="F10" t="s">
        <v>19</v>
      </c>
      <c r="G10">
        <f>(T_1+T_2)/2</f>
        <v>277.14915117219078</v>
      </c>
      <c r="H10" t="s">
        <v>8</v>
      </c>
    </row>
    <row r="15" spans="1:10" x14ac:dyDescent="0.3">
      <c r="A15" t="s">
        <v>12</v>
      </c>
    </row>
    <row r="18" spans="1:11" x14ac:dyDescent="0.3">
      <c r="D18" s="2" t="s">
        <v>9</v>
      </c>
      <c r="E18">
        <f>sigma0*(T_1^4-T_2^4)/(1/a_1+1/a_2-1)</f>
        <v>6.3639456459617607</v>
      </c>
      <c r="F18" t="s">
        <v>13</v>
      </c>
      <c r="G18" s="1" t="s">
        <v>31</v>
      </c>
    </row>
    <row r="19" spans="1:11" x14ac:dyDescent="0.3">
      <c r="G19" t="s">
        <v>32</v>
      </c>
      <c r="I19">
        <f>qirr/(T_1-T_2)</f>
        <v>2.5191042444974752</v>
      </c>
      <c r="J19" t="s">
        <v>28</v>
      </c>
    </row>
    <row r="23" spans="1:11" x14ac:dyDescent="0.3">
      <c r="A23" t="s">
        <v>14</v>
      </c>
      <c r="E23" t="s">
        <v>15</v>
      </c>
    </row>
    <row r="24" spans="1:11" x14ac:dyDescent="0.3">
      <c r="A24" t="s">
        <v>16</v>
      </c>
    </row>
    <row r="26" spans="1:11" x14ac:dyDescent="0.3">
      <c r="E26" s="1" t="s">
        <v>9</v>
      </c>
      <c r="F26">
        <f>0.59*E30^0.25*Pr^0.25</f>
        <v>8.0855099650583124</v>
      </c>
      <c r="G26" s="1" t="s">
        <v>25</v>
      </c>
    </row>
    <row r="28" spans="1:11" x14ac:dyDescent="0.3">
      <c r="A28" t="s">
        <v>17</v>
      </c>
      <c r="B28">
        <v>0.71</v>
      </c>
      <c r="D28" t="s">
        <v>21</v>
      </c>
      <c r="E28" s="3">
        <v>1.5E-5</v>
      </c>
      <c r="F28" t="s">
        <v>22</v>
      </c>
      <c r="H28" t="s">
        <v>35</v>
      </c>
      <c r="J28">
        <f>1/Tm</f>
        <v>3.6081654797445405E-3</v>
      </c>
      <c r="K28" t="s">
        <v>36</v>
      </c>
    </row>
    <row r="29" spans="1:11" x14ac:dyDescent="0.3">
      <c r="A29" t="s">
        <v>20</v>
      </c>
      <c r="B29">
        <f>Tm</f>
        <v>277.14915117219078</v>
      </c>
      <c r="C29" t="s">
        <v>8</v>
      </c>
      <c r="D29" t="s">
        <v>23</v>
      </c>
      <c r="E29">
        <v>9.81</v>
      </c>
      <c r="F29" t="s">
        <v>24</v>
      </c>
    </row>
    <row r="30" spans="1:11" x14ac:dyDescent="0.3">
      <c r="A30" t="s">
        <v>18</v>
      </c>
      <c r="E30">
        <f>g*Beta*L^3*(T_1-T_2)/(ni^2)</f>
        <v>49677.904872190717</v>
      </c>
    </row>
    <row r="31" spans="1:11" x14ac:dyDescent="0.3">
      <c r="A31" t="s">
        <v>26</v>
      </c>
      <c r="B31">
        <v>2.7E-2</v>
      </c>
      <c r="C31" t="s">
        <v>27</v>
      </c>
    </row>
    <row r="32" spans="1:11" x14ac:dyDescent="0.3">
      <c r="A32" t="s">
        <v>29</v>
      </c>
      <c r="C32">
        <f>Nu*lambda/L</f>
        <v>4.3661753811314883</v>
      </c>
      <c r="D32" t="s">
        <v>28</v>
      </c>
    </row>
    <row r="33" spans="1:4" x14ac:dyDescent="0.3">
      <c r="A33" t="s">
        <v>30</v>
      </c>
      <c r="C33">
        <f>hc*(T_1-T_2)</f>
        <v>11.03015203398226</v>
      </c>
      <c r="D33" t="s">
        <v>13</v>
      </c>
    </row>
    <row r="34" spans="1:4" x14ac:dyDescent="0.3">
      <c r="A34" t="s">
        <v>33</v>
      </c>
      <c r="C34">
        <f>hc+hirr</f>
        <v>6.8852796256289635</v>
      </c>
      <c r="D34" t="s">
        <v>28</v>
      </c>
    </row>
    <row r="35" spans="1:4" x14ac:dyDescent="0.3">
      <c r="A35" t="s">
        <v>34</v>
      </c>
      <c r="C35">
        <f>hci*(T_1-T_2)</f>
        <v>17.394097679944021</v>
      </c>
      <c r="D35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C81D-8044-4B8E-AA50-A8DDC6C5FBAF}">
  <dimension ref="A1:N30"/>
  <sheetViews>
    <sheetView tabSelected="1" topLeftCell="A8" zoomScale="140" zoomScaleNormal="140" workbookViewId="0">
      <selection activeCell="F21" sqref="F21"/>
    </sheetView>
  </sheetViews>
  <sheetFormatPr defaultRowHeight="14.4" x14ac:dyDescent="0.3"/>
  <cols>
    <col min="12" max="12" width="10.109375" customWidth="1"/>
  </cols>
  <sheetData>
    <row r="1" spans="1:14" x14ac:dyDescent="0.3">
      <c r="A1" s="4" t="s">
        <v>37</v>
      </c>
    </row>
    <row r="2" spans="1:14" x14ac:dyDescent="0.3">
      <c r="L2" t="s">
        <v>48</v>
      </c>
      <c r="M2">
        <v>20</v>
      </c>
      <c r="N2" t="s">
        <v>28</v>
      </c>
    </row>
    <row r="3" spans="1:14" x14ac:dyDescent="0.3">
      <c r="I3" t="s">
        <v>38</v>
      </c>
      <c r="J3">
        <v>0.02</v>
      </c>
      <c r="K3" t="s">
        <v>7</v>
      </c>
      <c r="L3" t="s">
        <v>43</v>
      </c>
      <c r="M3">
        <v>1</v>
      </c>
      <c r="N3" t="s">
        <v>27</v>
      </c>
    </row>
    <row r="4" spans="1:14" x14ac:dyDescent="0.3">
      <c r="I4" t="s">
        <v>39</v>
      </c>
      <c r="J4">
        <v>0.05</v>
      </c>
      <c r="K4" t="s">
        <v>7</v>
      </c>
      <c r="L4" t="s">
        <v>44</v>
      </c>
      <c r="M4">
        <v>0.5</v>
      </c>
      <c r="N4" t="s">
        <v>27</v>
      </c>
    </row>
    <row r="5" spans="1:14" x14ac:dyDescent="0.3">
      <c r="I5" t="s">
        <v>40</v>
      </c>
      <c r="J5">
        <v>0.05</v>
      </c>
      <c r="K5" t="s">
        <v>7</v>
      </c>
      <c r="L5" t="s">
        <v>45</v>
      </c>
      <c r="M5">
        <v>2.7E-2</v>
      </c>
      <c r="N5" t="s">
        <v>27</v>
      </c>
    </row>
    <row r="6" spans="1:14" x14ac:dyDescent="0.3">
      <c r="I6" t="s">
        <v>41</v>
      </c>
      <c r="J6">
        <v>0.25</v>
      </c>
      <c r="K6" t="s">
        <v>7</v>
      </c>
      <c r="L6" t="s">
        <v>46</v>
      </c>
      <c r="M6">
        <v>0.35</v>
      </c>
      <c r="N6" t="s">
        <v>27</v>
      </c>
    </row>
    <row r="7" spans="1:14" x14ac:dyDescent="0.3">
      <c r="I7" t="s">
        <v>42</v>
      </c>
      <c r="J7">
        <v>0.02</v>
      </c>
      <c r="K7" t="s">
        <v>7</v>
      </c>
      <c r="L7" t="s">
        <v>47</v>
      </c>
      <c r="M7">
        <v>1</v>
      </c>
      <c r="N7" t="s">
        <v>27</v>
      </c>
    </row>
    <row r="8" spans="1:14" x14ac:dyDescent="0.3">
      <c r="L8" t="s">
        <v>49</v>
      </c>
      <c r="M8">
        <v>8</v>
      </c>
      <c r="N8" t="s">
        <v>28</v>
      </c>
    </row>
    <row r="9" spans="1:14" x14ac:dyDescent="0.3">
      <c r="I9" t="s">
        <v>1</v>
      </c>
      <c r="J9">
        <v>0</v>
      </c>
      <c r="K9" t="s">
        <v>5</v>
      </c>
      <c r="L9" t="s">
        <v>50</v>
      </c>
      <c r="M9">
        <f>a_1</f>
        <v>0.8</v>
      </c>
    </row>
    <row r="10" spans="1:14" x14ac:dyDescent="0.3">
      <c r="I10" t="s">
        <v>2</v>
      </c>
      <c r="J10">
        <v>20</v>
      </c>
      <c r="K10" t="s">
        <v>5</v>
      </c>
      <c r="L10" t="s">
        <v>51</v>
      </c>
      <c r="M10">
        <f>a_2</f>
        <v>0.6</v>
      </c>
    </row>
    <row r="13" spans="1:14" x14ac:dyDescent="0.3">
      <c r="J13" t="s">
        <v>52</v>
      </c>
      <c r="L13">
        <f>T_2</f>
        <v>285</v>
      </c>
      <c r="M13" t="s">
        <v>8</v>
      </c>
    </row>
    <row r="14" spans="1:14" x14ac:dyDescent="0.3">
      <c r="J14" t="s">
        <v>53</v>
      </c>
      <c r="L14">
        <f>T_1</f>
        <v>290</v>
      </c>
      <c r="M14" t="s">
        <v>8</v>
      </c>
    </row>
    <row r="20" spans="1:11" x14ac:dyDescent="0.3">
      <c r="F20" t="s">
        <v>72</v>
      </c>
      <c r="I20">
        <f>(J10-J9)/Rtot</f>
        <v>16.976556184316895</v>
      </c>
      <c r="J20" t="s">
        <v>13</v>
      </c>
    </row>
    <row r="21" spans="1:11" x14ac:dyDescent="0.3">
      <c r="A21" t="s">
        <v>54</v>
      </c>
      <c r="C21">
        <f>1/M2</f>
        <v>0.05</v>
      </c>
      <c r="D21" t="s">
        <v>55</v>
      </c>
      <c r="F21" t="s">
        <v>63</v>
      </c>
      <c r="I21">
        <f>J9+qpunto*C21</f>
        <v>0.84882780921584478</v>
      </c>
      <c r="J21" t="s">
        <v>5</v>
      </c>
    </row>
    <row r="22" spans="1:11" x14ac:dyDescent="0.3">
      <c r="A22" t="s">
        <v>56</v>
      </c>
      <c r="C22">
        <f>J3/M3</f>
        <v>0.02</v>
      </c>
      <c r="D22" t="s">
        <v>55</v>
      </c>
      <c r="F22" t="s">
        <v>64</v>
      </c>
      <c r="I22">
        <f>I21+qpunto*C22</f>
        <v>1.1883589329021826</v>
      </c>
      <c r="J22" t="s">
        <v>5</v>
      </c>
    </row>
    <row r="23" spans="1:11" x14ac:dyDescent="0.3">
      <c r="A23" t="s">
        <v>57</v>
      </c>
      <c r="C23">
        <f>J4/M4</f>
        <v>0.1</v>
      </c>
      <c r="D23" t="s">
        <v>55</v>
      </c>
      <c r="F23" s="5" t="s">
        <v>65</v>
      </c>
      <c r="G23" s="5"/>
      <c r="H23" s="5"/>
      <c r="I23" s="5">
        <f>I22+qpunto*C23</f>
        <v>2.8860145513338722</v>
      </c>
      <c r="J23" s="5" t="s">
        <v>5</v>
      </c>
      <c r="K23">
        <f>I23+273</f>
        <v>275.88601455133386</v>
      </c>
    </row>
    <row r="24" spans="1:11" x14ac:dyDescent="0.3">
      <c r="A24" t="s">
        <v>58</v>
      </c>
      <c r="C24">
        <f>1/6.72</f>
        <v>0.14880952380952381</v>
      </c>
      <c r="D24" t="s">
        <v>55</v>
      </c>
      <c r="F24" s="5" t="s">
        <v>66</v>
      </c>
      <c r="G24" s="5"/>
      <c r="H24" s="5"/>
      <c r="I24" s="5">
        <f>I23+qpunto*C24</f>
        <v>5.412287793047696</v>
      </c>
      <c r="J24" s="5" t="s">
        <v>5</v>
      </c>
      <c r="K24">
        <f>I24+273</f>
        <v>278.41228779304771</v>
      </c>
    </row>
    <row r="25" spans="1:11" x14ac:dyDescent="0.3">
      <c r="A25" t="s">
        <v>59</v>
      </c>
      <c r="C25">
        <f>J6/M6</f>
        <v>0.7142857142857143</v>
      </c>
      <c r="D25" t="s">
        <v>55</v>
      </c>
      <c r="F25" t="s">
        <v>67</v>
      </c>
      <c r="I25">
        <f>I24+qpunto*C25</f>
        <v>17.538399353274052</v>
      </c>
      <c r="J25" t="s">
        <v>5</v>
      </c>
    </row>
    <row r="26" spans="1:11" x14ac:dyDescent="0.3">
      <c r="A26" t="s">
        <v>60</v>
      </c>
      <c r="C26">
        <f>J7/M7</f>
        <v>0.02</v>
      </c>
      <c r="D26" t="s">
        <v>55</v>
      </c>
      <c r="F26" t="s">
        <v>68</v>
      </c>
      <c r="I26">
        <f>I25+qpunto*C26</f>
        <v>17.87793047696039</v>
      </c>
      <c r="J26" t="s">
        <v>5</v>
      </c>
    </row>
    <row r="27" spans="1:11" x14ac:dyDescent="0.3">
      <c r="A27" t="s">
        <v>61</v>
      </c>
      <c r="C27">
        <f>1/M8</f>
        <v>0.125</v>
      </c>
      <c r="D27" t="s">
        <v>55</v>
      </c>
      <c r="F27" t="s">
        <v>69</v>
      </c>
      <c r="I27">
        <f>I26+qpunto*C27</f>
        <v>20.000000000000004</v>
      </c>
      <c r="J27" t="s">
        <v>5</v>
      </c>
    </row>
    <row r="28" spans="1:11" x14ac:dyDescent="0.3">
      <c r="B28" t="s">
        <v>62</v>
      </c>
      <c r="C28">
        <f>SUM(C21:C27)</f>
        <v>1.1780952380952381</v>
      </c>
      <c r="D28" t="s">
        <v>55</v>
      </c>
    </row>
    <row r="30" spans="1:11" x14ac:dyDescent="0.3">
      <c r="A30" t="s">
        <v>71</v>
      </c>
      <c r="F30">
        <f>qpunto/(J10-J9)</f>
        <v>0.84882780921584478</v>
      </c>
      <c r="G30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39</vt:i4>
      </vt:variant>
    </vt:vector>
  </HeadingPairs>
  <TitlesOfParts>
    <vt:vector size="42" baseType="lpstr">
      <vt:lpstr>T_note</vt:lpstr>
      <vt:lpstr>T_note (2)</vt:lpstr>
      <vt:lpstr>T_incognite</vt:lpstr>
      <vt:lpstr>'T_note (2)'!a_1</vt:lpstr>
      <vt:lpstr>a_1</vt:lpstr>
      <vt:lpstr>'T_note (2)'!a_2</vt:lpstr>
      <vt:lpstr>a_2</vt:lpstr>
      <vt:lpstr>'T_note (2)'!Beta</vt:lpstr>
      <vt:lpstr>Beta</vt:lpstr>
      <vt:lpstr>'T_note (2)'!g</vt:lpstr>
      <vt:lpstr>g</vt:lpstr>
      <vt:lpstr>'T_note (2)'!hc</vt:lpstr>
      <vt:lpstr>hc</vt:lpstr>
      <vt:lpstr>'T_note (2)'!hci</vt:lpstr>
      <vt:lpstr>hci</vt:lpstr>
      <vt:lpstr>hci_2</vt:lpstr>
      <vt:lpstr>'T_note (2)'!hirr</vt:lpstr>
      <vt:lpstr>hirr</vt:lpstr>
      <vt:lpstr>'T_note (2)'!L</vt:lpstr>
      <vt:lpstr>L</vt:lpstr>
      <vt:lpstr>'T_note (2)'!lambda</vt:lpstr>
      <vt:lpstr>lambda</vt:lpstr>
      <vt:lpstr>'T_note (2)'!ni</vt:lpstr>
      <vt:lpstr>ni</vt:lpstr>
      <vt:lpstr>'T_note (2)'!Nu</vt:lpstr>
      <vt:lpstr>Nu</vt:lpstr>
      <vt:lpstr>'T_note (2)'!Pr</vt:lpstr>
      <vt:lpstr>Pr</vt:lpstr>
      <vt:lpstr>'T_note (2)'!qirr</vt:lpstr>
      <vt:lpstr>qirr</vt:lpstr>
      <vt:lpstr>qpunto</vt:lpstr>
      <vt:lpstr>Rtot</vt:lpstr>
      <vt:lpstr>'T_note (2)'!sigma0</vt:lpstr>
      <vt:lpstr>sigma0</vt:lpstr>
      <vt:lpstr>'T_note (2)'!T_1</vt:lpstr>
      <vt:lpstr>T_1</vt:lpstr>
      <vt:lpstr>'T_note (2)'!T_2</vt:lpstr>
      <vt:lpstr>T_2</vt:lpstr>
      <vt:lpstr>'T_note (2)'!Tm</vt:lpstr>
      <vt:lpstr>Tm</vt:lpstr>
      <vt:lpstr>Tp_3</vt:lpstr>
      <vt:lpstr>Tp_4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2022-11-02T11:39:23Z</dcterms:created>
  <dcterms:modified xsi:type="dcterms:W3CDTF">2022-11-02T12:36:26Z</dcterms:modified>
</cp:coreProperties>
</file>