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17\"/>
    </mc:Choice>
  </mc:AlternateContent>
  <xr:revisionPtr revIDLastSave="0" documentId="13_ncr:1_{94D31716-9411-43E8-9BC3-9EA514200147}" xr6:coauthVersionLast="47" xr6:coauthVersionMax="47" xr10:uidLastSave="{00000000-0000-0000-0000-000000000000}"/>
  <bookViews>
    <workbookView xWindow="972" yWindow="-108" windowWidth="22176" windowHeight="13176" activeTab="1" xr2:uid="{C23AC421-D24E-4A6D-8B83-7AB0480A3D42}"/>
  </bookViews>
  <sheets>
    <sheet name="Corpo scaldante" sheetId="1" r:id="rId1"/>
    <sheet name="Pannello RAdiante" sheetId="2" r:id="rId2"/>
  </sheets>
  <definedNames>
    <definedName name="A">'Corpo scaldante'!$E$22</definedName>
    <definedName name="DeltaT">'Corpo scaldante'!$E$5</definedName>
    <definedName name="Diam">'Corpo scaldante'!$B$21</definedName>
    <definedName name="Dt">'Pannello RAdiante'!$I$17</definedName>
    <definedName name="h">'Pannello RAdiante'!$H$3</definedName>
    <definedName name="Lambdac">'Pannello RAdiante'!$L$9</definedName>
    <definedName name="Lambdap">'Pannello RAdiante'!$L$8</definedName>
    <definedName name="Mpunto">'Corpo scaldante'!$E$18</definedName>
    <definedName name="QP_1">'Corpo scaldante'!$C$7</definedName>
    <definedName name="Qp_1el_2">'Corpo scaldante'!$C$12</definedName>
    <definedName name="Qpunto">'Corpo scaldante'!$D$3</definedName>
    <definedName name="rho">'Corpo scaldante'!$B$24</definedName>
    <definedName name="Rtot">'Pannello RAdiante'!$M$6</definedName>
    <definedName name="S">'Pannello RAdiante'!$B$3</definedName>
    <definedName name="sc">'Pannello RAdiante'!$I$9</definedName>
    <definedName name="sp">'Pannello RAdiante'!$I$8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2" l="1"/>
  <c r="K20" i="2"/>
  <c r="K11" i="2"/>
  <c r="I17" i="2"/>
  <c r="I15" i="2"/>
  <c r="M6" i="2"/>
  <c r="M5" i="2"/>
  <c r="M4" i="2"/>
  <c r="L9" i="2"/>
  <c r="M3" i="2"/>
  <c r="B3" i="2"/>
  <c r="C22" i="1"/>
  <c r="E22" i="1" s="1"/>
  <c r="D25" i="1" s="1"/>
  <c r="G18" i="1"/>
  <c r="E18" i="1"/>
  <c r="E13" i="1"/>
  <c r="E10" i="1"/>
  <c r="H12" i="1"/>
  <c r="E8" i="1"/>
  <c r="E5" i="1"/>
  <c r="H7" i="1"/>
</calcChain>
</file>

<file path=xl/sharedStrings.xml><?xml version="1.0" encoding="utf-8"?>
<sst xmlns="http://schemas.openxmlformats.org/spreadsheetml/2006/main" count="89" uniqueCount="52">
  <si>
    <t>Potenza richiesta Qpunto =</t>
  </si>
  <si>
    <t>W</t>
  </si>
  <si>
    <t>Con caldaia a condensazione, DeltaT=</t>
  </si>
  <si>
    <t>°C</t>
  </si>
  <si>
    <t>Tin =</t>
  </si>
  <si>
    <t>Tout =</t>
  </si>
  <si>
    <t>Tmed =</t>
  </si>
  <si>
    <t>Tamb =</t>
  </si>
  <si>
    <t>Dalle tabelle, radiatore Biasi mod. 3/566</t>
  </si>
  <si>
    <t>Qpunto,1elem =</t>
  </si>
  <si>
    <t>N.elementi = Qpunto/Qpunto,1elem =</t>
  </si>
  <si>
    <t>el.</t>
  </si>
  <si>
    <t>Con pompa di calore, DeltaT =</t>
  </si>
  <si>
    <t>Calcolo della portata d'acqua</t>
  </si>
  <si>
    <t>Qpunto = Mpunto*cpacqua*(Tin-Tout)</t>
  </si>
  <si>
    <t>cpacqua =</t>
  </si>
  <si>
    <t>J/kgK</t>
  </si>
  <si>
    <t xml:space="preserve">Mpunto = Qpunto/(cpacqua*(Tin-Tout)) = </t>
  </si>
  <si>
    <t>kg/s</t>
  </si>
  <si>
    <t>l/min</t>
  </si>
  <si>
    <t>Dimensionamento corpo scaldante</t>
  </si>
  <si>
    <t>Dimensionamento del tubo</t>
  </si>
  <si>
    <t>Diam =</t>
  </si>
  <si>
    <t>mm</t>
  </si>
  <si>
    <t>A =Pi*Diam^2/4 =</t>
  </si>
  <si>
    <t>mm2</t>
  </si>
  <si>
    <t>m2</t>
  </si>
  <si>
    <t xml:space="preserve">Mpunto = rho*W*A </t>
  </si>
  <si>
    <t>rho =</t>
  </si>
  <si>
    <t>kg/m3</t>
  </si>
  <si>
    <t>W = Mpunto/(rho*A) =</t>
  </si>
  <si>
    <t>m/s</t>
  </si>
  <si>
    <t>Dimensionamento pannello radiante</t>
  </si>
  <si>
    <t>Slocale =</t>
  </si>
  <si>
    <t>CLS</t>
  </si>
  <si>
    <t>piastrelle</t>
  </si>
  <si>
    <t>R2 = sp/lambdap =</t>
  </si>
  <si>
    <t>R3 = sc/lambdac =</t>
  </si>
  <si>
    <t>R1 = 1/h =</t>
  </si>
  <si>
    <t>h =</t>
  </si>
  <si>
    <t>W/m2K</t>
  </si>
  <si>
    <t>m2K/W</t>
  </si>
  <si>
    <t>sp =</t>
  </si>
  <si>
    <t>m</t>
  </si>
  <si>
    <t>lambdap =</t>
  </si>
  <si>
    <t>W/mK</t>
  </si>
  <si>
    <t>sc =</t>
  </si>
  <si>
    <t>lambdac=</t>
  </si>
  <si>
    <t>Rtot =</t>
  </si>
  <si>
    <t>Qpunto = DeltaT*S/Rtot =</t>
  </si>
  <si>
    <t>DeltaT =</t>
  </si>
  <si>
    <t>Calcolo portata acqua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</si>
</sst>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141513</xdr:colOff>
      <xdr:row>4</xdr:row>
      <xdr:rowOff>48985</xdr:rowOff>
    </xdr:from>
    <xdr:to>
      <xdr:col>4</xdr:col>
      <xdr:colOff>560613</xdr:colOff>
      <xdr:row>13</xdr:row>
      <xdr:rowOff>1088</xdr:rowOff>
    </xdr:to>
    <xdr:pic>
      <xdr:nvPicPr>
        <xdr:cNvPr id="2" name="Picture 1" descr="Impianti di riscaldamento a pavimento">
          <a:extLst>
            <a:ext uri="{FF2B5EF4-FFF2-40B4-BE49-F238E27FC236}">
              <a16:creationId xmlns:a16="http://schemas.microsoft.com/office/drawing/2014/main" id="{0E51E4B0-504E-CF2F-F8D5-69FF1E6C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3" y="789214"/>
          <a:ext cx="2857500" cy="1617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533398</xdr:colOff>
      <xdr:row>3</xdr:row>
      <xdr:rowOff>179615</xdr:rowOff>
    </xdr:from>
    <xdr:to>
      <xdr:col>8</xdr:col>
      <xdr:colOff>609598</xdr:colOff>
      <xdr:row>5</xdr:row>
      <xdr:rowOff>179614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A499A6-F30C-18D0-91D1-705A3EC920B4}"/>
            </a:ext>
          </a:extLst>
        </xdr:cNvPr>
        <xdr:cNvSpPr/>
      </xdr:nvSpPr>
      <xdr:spPr>
        <a:xfrm>
          <a:off x="3581398" y="734786"/>
          <a:ext cx="1905000" cy="3701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97971</xdr:colOff>
      <xdr:row>5</xdr:row>
      <xdr:rowOff>21770</xdr:rowOff>
    </xdr:from>
    <xdr:to>
      <xdr:col>6</xdr:col>
      <xdr:colOff>239486</xdr:colOff>
      <xdr:row>5</xdr:row>
      <xdr:rowOff>141513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5F4517C-1B33-AF42-8C7E-2E80EE55CBA3}"/>
            </a:ext>
          </a:extLst>
        </xdr:cNvPr>
        <xdr:cNvSpPr/>
      </xdr:nvSpPr>
      <xdr:spPr>
        <a:xfrm>
          <a:off x="3755571" y="947056"/>
          <a:ext cx="141515" cy="119743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522514</xdr:colOff>
      <xdr:row>5</xdr:row>
      <xdr:rowOff>16327</xdr:rowOff>
    </xdr:from>
    <xdr:to>
      <xdr:col>7</xdr:col>
      <xdr:colOff>54429</xdr:colOff>
      <xdr:row>5</xdr:row>
      <xdr:rowOff>136070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1AEB97D-7FFB-4BAE-ABC5-276A986B8C0C}"/>
            </a:ext>
          </a:extLst>
        </xdr:cNvPr>
        <xdr:cNvSpPr/>
      </xdr:nvSpPr>
      <xdr:spPr>
        <a:xfrm>
          <a:off x="4180114" y="941613"/>
          <a:ext cx="141515" cy="119743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266700</xdr:colOff>
      <xdr:row>5</xdr:row>
      <xdr:rowOff>16328</xdr:rowOff>
    </xdr:from>
    <xdr:to>
      <xdr:col>7</xdr:col>
      <xdr:colOff>408215</xdr:colOff>
      <xdr:row>5</xdr:row>
      <xdr:rowOff>136071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DB3D2730-19DE-4B9D-AFAC-FA3080A57DD2}"/>
            </a:ext>
          </a:extLst>
        </xdr:cNvPr>
        <xdr:cNvSpPr/>
      </xdr:nvSpPr>
      <xdr:spPr>
        <a:xfrm>
          <a:off x="4533900" y="941614"/>
          <a:ext cx="141515" cy="119743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10886</xdr:colOff>
      <xdr:row>5</xdr:row>
      <xdr:rowOff>10885</xdr:rowOff>
    </xdr:from>
    <xdr:to>
      <xdr:col>8</xdr:col>
      <xdr:colOff>152401</xdr:colOff>
      <xdr:row>5</xdr:row>
      <xdr:rowOff>130628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77B20D11-133A-4B59-89B5-B28CB08EEA6D}"/>
            </a:ext>
          </a:extLst>
        </xdr:cNvPr>
        <xdr:cNvSpPr/>
      </xdr:nvSpPr>
      <xdr:spPr>
        <a:xfrm>
          <a:off x="4887686" y="936171"/>
          <a:ext cx="141515" cy="119743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386443</xdr:colOff>
      <xdr:row>5</xdr:row>
      <xdr:rowOff>21770</xdr:rowOff>
    </xdr:from>
    <xdr:to>
      <xdr:col>8</xdr:col>
      <xdr:colOff>527958</xdr:colOff>
      <xdr:row>5</xdr:row>
      <xdr:rowOff>141513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F7BB1B91-4B68-4A7E-A5CF-91D308276C77}"/>
            </a:ext>
          </a:extLst>
        </xdr:cNvPr>
        <xdr:cNvSpPr/>
      </xdr:nvSpPr>
      <xdr:spPr>
        <a:xfrm>
          <a:off x="5263243" y="947056"/>
          <a:ext cx="141515" cy="119743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538841</xdr:colOff>
      <xdr:row>3</xdr:row>
      <xdr:rowOff>76200</xdr:rowOff>
    </xdr:from>
    <xdr:to>
      <xdr:col>8</xdr:col>
      <xdr:colOff>609598</xdr:colOff>
      <xdr:row>3</xdr:row>
      <xdr:rowOff>179615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23C16ED-BECE-34F2-51E2-174D7F8E175D}"/>
            </a:ext>
          </a:extLst>
        </xdr:cNvPr>
        <xdr:cNvSpPr/>
      </xdr:nvSpPr>
      <xdr:spPr>
        <a:xfrm>
          <a:off x="3586841" y="631371"/>
          <a:ext cx="1899557" cy="10341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452C-1F3D-49D6-8A8F-0DE1A9EFBC60}">
  <dimension ref="A1:I25"/>
  <sheetViews>
    <sheetView topLeftCell="A11" zoomScale="150" zoomScaleNormal="150" workbookViewId="0">
      <selection activeCell="A18" sqref="A18"/>
    </sheetView>
  </sheetViews>
  <sheetFormatPr defaultRowHeight="14.4" x14ac:dyDescent="0.3"/>
  <sheetData>
    <row r="1" spans="1:9" x14ac:dyDescent="0.3">
      <c r="A1" s="1" t="s">
        <v>20</v>
      </c>
    </row>
    <row r="3" spans="1:9" x14ac:dyDescent="0.3">
      <c r="A3" t="s">
        <v>0</v>
      </c>
      <c r="D3">
        <v>1000</v>
      </c>
      <c r="E3" t="s">
        <v>1</v>
      </c>
    </row>
    <row r="5" spans="1:9" x14ac:dyDescent="0.3">
      <c r="A5" t="s">
        <v>2</v>
      </c>
      <c r="E5">
        <f>H7-H8</f>
        <v>50</v>
      </c>
      <c r="F5" t="s">
        <v>3</v>
      </c>
      <c r="G5" t="s">
        <v>4</v>
      </c>
      <c r="H5">
        <v>75</v>
      </c>
      <c r="I5" t="s">
        <v>3</v>
      </c>
    </row>
    <row r="6" spans="1:9" x14ac:dyDescent="0.3">
      <c r="A6" t="s">
        <v>8</v>
      </c>
      <c r="G6" t="s">
        <v>5</v>
      </c>
      <c r="H6">
        <v>65</v>
      </c>
      <c r="I6" t="s">
        <v>3</v>
      </c>
    </row>
    <row r="7" spans="1:9" x14ac:dyDescent="0.3">
      <c r="A7" t="s">
        <v>9</v>
      </c>
      <c r="C7">
        <v>79.2</v>
      </c>
      <c r="D7" t="s">
        <v>1</v>
      </c>
      <c r="G7" t="s">
        <v>6</v>
      </c>
      <c r="H7">
        <f>70</f>
        <v>70</v>
      </c>
      <c r="I7" t="s">
        <v>3</v>
      </c>
    </row>
    <row r="8" spans="1:9" x14ac:dyDescent="0.3">
      <c r="A8" t="s">
        <v>10</v>
      </c>
      <c r="E8">
        <f>CEILING(Qpunto/QP_1,1)</f>
        <v>13</v>
      </c>
      <c r="F8" t="s">
        <v>11</v>
      </c>
      <c r="G8" t="s">
        <v>7</v>
      </c>
      <c r="H8">
        <v>20</v>
      </c>
      <c r="I8" t="s">
        <v>3</v>
      </c>
    </row>
    <row r="10" spans="1:9" x14ac:dyDescent="0.3">
      <c r="A10" t="s">
        <v>12</v>
      </c>
      <c r="E10">
        <f>H12-H13</f>
        <v>30</v>
      </c>
      <c r="G10" t="s">
        <v>4</v>
      </c>
      <c r="H10">
        <v>55</v>
      </c>
      <c r="I10" t="s">
        <v>3</v>
      </c>
    </row>
    <row r="11" spans="1:9" x14ac:dyDescent="0.3">
      <c r="A11" t="s">
        <v>8</v>
      </c>
      <c r="G11" t="s">
        <v>5</v>
      </c>
      <c r="H11">
        <v>45</v>
      </c>
      <c r="I11" t="s">
        <v>3</v>
      </c>
    </row>
    <row r="12" spans="1:9" x14ac:dyDescent="0.3">
      <c r="A12" t="s">
        <v>9</v>
      </c>
      <c r="C12">
        <v>39.799999999999997</v>
      </c>
      <c r="D12" t="s">
        <v>1</v>
      </c>
      <c r="G12" t="s">
        <v>6</v>
      </c>
      <c r="H12">
        <f>AVERAGE(H10:H11)</f>
        <v>50</v>
      </c>
      <c r="I12" t="s">
        <v>3</v>
      </c>
    </row>
    <row r="13" spans="1:9" x14ac:dyDescent="0.3">
      <c r="A13" t="s">
        <v>10</v>
      </c>
      <c r="E13">
        <f>CEILING(Qpunto/Qp_1el_2,1)</f>
        <v>26</v>
      </c>
      <c r="F13" t="s">
        <v>11</v>
      </c>
      <c r="G13" t="s">
        <v>7</v>
      </c>
      <c r="H13">
        <v>20</v>
      </c>
      <c r="I13" t="s">
        <v>3</v>
      </c>
    </row>
    <row r="15" spans="1:9" x14ac:dyDescent="0.3">
      <c r="A15" t="s">
        <v>13</v>
      </c>
    </row>
    <row r="16" spans="1:9" x14ac:dyDescent="0.3">
      <c r="A16" t="s">
        <v>14</v>
      </c>
    </row>
    <row r="17" spans="1:8" x14ac:dyDescent="0.3">
      <c r="A17" t="s">
        <v>15</v>
      </c>
      <c r="B17">
        <v>4187</v>
      </c>
      <c r="C17" t="s">
        <v>16</v>
      </c>
    </row>
    <row r="18" spans="1:8" x14ac:dyDescent="0.3">
      <c r="A18" t="s">
        <v>17</v>
      </c>
      <c r="E18">
        <f>Qpunto/(B17*(H10-H11))</f>
        <v>2.388344877000239E-2</v>
      </c>
      <c r="F18" t="s">
        <v>18</v>
      </c>
      <c r="G18">
        <f>E18*60</f>
        <v>1.4330069262001435</v>
      </c>
      <c r="H18" t="s">
        <v>19</v>
      </c>
    </row>
    <row r="20" spans="1:8" x14ac:dyDescent="0.3">
      <c r="A20" t="s">
        <v>21</v>
      </c>
    </row>
    <row r="21" spans="1:8" x14ac:dyDescent="0.3">
      <c r="A21" t="s">
        <v>22</v>
      </c>
      <c r="B21">
        <v>8</v>
      </c>
      <c r="C21" t="s">
        <v>23</v>
      </c>
    </row>
    <row r="22" spans="1:8" x14ac:dyDescent="0.3">
      <c r="A22" t="s">
        <v>24</v>
      </c>
      <c r="C22">
        <f>PI()*Diam^2/4</f>
        <v>50.26548245743669</v>
      </c>
      <c r="D22" t="s">
        <v>25</v>
      </c>
      <c r="E22">
        <f>C22/1000000</f>
        <v>5.0265482457436693E-5</v>
      </c>
      <c r="F22" t="s">
        <v>26</v>
      </c>
    </row>
    <row r="23" spans="1:8" x14ac:dyDescent="0.3">
      <c r="A23" t="s">
        <v>27</v>
      </c>
    </row>
    <row r="24" spans="1:8" x14ac:dyDescent="0.3">
      <c r="A24" t="s">
        <v>28</v>
      </c>
      <c r="B24">
        <v>1000</v>
      </c>
      <c r="C24" t="s">
        <v>29</v>
      </c>
    </row>
    <row r="25" spans="1:8" x14ac:dyDescent="0.3">
      <c r="A25" t="s">
        <v>30</v>
      </c>
      <c r="D25">
        <f>Mpunto/(rho*A)</f>
        <v>0.47514611622849101</v>
      </c>
      <c r="E25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925C-C5D6-4B8B-B2A1-BB80B39F91F9}">
  <dimension ref="A1:N20"/>
  <sheetViews>
    <sheetView tabSelected="1" zoomScale="140" zoomScaleNormal="140" workbookViewId="0">
      <selection activeCell="F20" sqref="F20"/>
    </sheetView>
  </sheetViews>
  <sheetFormatPr defaultRowHeight="14.4" x14ac:dyDescent="0.3"/>
  <sheetData>
    <row r="1" spans="1:14" x14ac:dyDescent="0.3">
      <c r="A1" s="1" t="s">
        <v>32</v>
      </c>
    </row>
    <row r="3" spans="1:14" x14ac:dyDescent="0.3">
      <c r="A3" t="s">
        <v>33</v>
      </c>
      <c r="B3">
        <f>6*4</f>
        <v>24</v>
      </c>
      <c r="C3" t="s">
        <v>26</v>
      </c>
      <c r="G3" s="3" t="s">
        <v>39</v>
      </c>
      <c r="H3">
        <v>10</v>
      </c>
      <c r="I3" t="s">
        <v>40</v>
      </c>
      <c r="K3" t="s">
        <v>38</v>
      </c>
      <c r="M3">
        <f>1/h</f>
        <v>0.1</v>
      </c>
      <c r="N3" t="s">
        <v>41</v>
      </c>
    </row>
    <row r="4" spans="1:14" x14ac:dyDescent="0.3">
      <c r="J4" t="s">
        <v>35</v>
      </c>
      <c r="K4" t="s">
        <v>36</v>
      </c>
      <c r="M4">
        <f>sp/Lambdap</f>
        <v>0.01</v>
      </c>
      <c r="N4" t="s">
        <v>41</v>
      </c>
    </row>
    <row r="5" spans="1:14" x14ac:dyDescent="0.3">
      <c r="J5" s="2" t="s">
        <v>34</v>
      </c>
      <c r="K5" t="s">
        <v>37</v>
      </c>
      <c r="M5">
        <f>sc/Lambdac</f>
        <v>0.1</v>
      </c>
      <c r="N5" t="s">
        <v>41</v>
      </c>
    </row>
    <row r="6" spans="1:14" x14ac:dyDescent="0.3">
      <c r="L6" t="s">
        <v>48</v>
      </c>
      <c r="M6">
        <f>SUM(M3:M5)</f>
        <v>0.21000000000000002</v>
      </c>
      <c r="N6" t="s">
        <v>41</v>
      </c>
    </row>
    <row r="8" spans="1:14" x14ac:dyDescent="0.3">
      <c r="H8" t="s">
        <v>42</v>
      </c>
      <c r="I8">
        <v>0.01</v>
      </c>
      <c r="J8" t="s">
        <v>43</v>
      </c>
      <c r="K8" t="s">
        <v>44</v>
      </c>
      <c r="L8">
        <v>1</v>
      </c>
      <c r="M8" t="s">
        <v>45</v>
      </c>
    </row>
    <row r="9" spans="1:14" x14ac:dyDescent="0.3">
      <c r="H9" t="s">
        <v>46</v>
      </c>
      <c r="I9">
        <v>0.05</v>
      </c>
      <c r="J9" t="s">
        <v>43</v>
      </c>
      <c r="K9" t="s">
        <v>47</v>
      </c>
      <c r="L9">
        <f>0.5</f>
        <v>0.5</v>
      </c>
      <c r="M9" t="s">
        <v>45</v>
      </c>
    </row>
    <row r="11" spans="1:14" x14ac:dyDescent="0.3">
      <c r="H11" t="s">
        <v>49</v>
      </c>
      <c r="K11">
        <f>Dt*S/Rtot</f>
        <v>1428.5714285714284</v>
      </c>
      <c r="L11" t="s">
        <v>1</v>
      </c>
    </row>
    <row r="13" spans="1:14" x14ac:dyDescent="0.3">
      <c r="H13" t="s">
        <v>4</v>
      </c>
      <c r="I13">
        <v>35</v>
      </c>
      <c r="J13" t="s">
        <v>3</v>
      </c>
    </row>
    <row r="14" spans="1:14" x14ac:dyDescent="0.3">
      <c r="H14" t="s">
        <v>5</v>
      </c>
      <c r="I14">
        <v>30</v>
      </c>
      <c r="J14" t="s">
        <v>3</v>
      </c>
    </row>
    <row r="15" spans="1:14" x14ac:dyDescent="0.3">
      <c r="H15" t="s">
        <v>6</v>
      </c>
      <c r="I15">
        <f>AVERAGE(I13:I14)</f>
        <v>32.5</v>
      </c>
      <c r="J15" t="s">
        <v>3</v>
      </c>
    </row>
    <row r="16" spans="1:14" x14ac:dyDescent="0.3">
      <c r="H16" t="s">
        <v>7</v>
      </c>
      <c r="I16">
        <v>20</v>
      </c>
      <c r="J16" t="s">
        <v>3</v>
      </c>
    </row>
    <row r="17" spans="6:14" x14ac:dyDescent="0.3">
      <c r="H17" t="s">
        <v>50</v>
      </c>
      <c r="I17">
        <f>I15-I16</f>
        <v>12.5</v>
      </c>
      <c r="J17" t="s">
        <v>3</v>
      </c>
    </row>
    <row r="19" spans="6:14" x14ac:dyDescent="0.3">
      <c r="F19" t="s">
        <v>51</v>
      </c>
    </row>
    <row r="20" spans="6:14" x14ac:dyDescent="0.3">
      <c r="F20" t="s">
        <v>17</v>
      </c>
      <c r="K20">
        <f>Qpunto/(4187*(I13-I14))</f>
        <v>4.776689754000478E-2</v>
      </c>
      <c r="L20" t="s">
        <v>18</v>
      </c>
      <c r="M20">
        <f>K20*60</f>
        <v>2.8660138524002869</v>
      </c>
      <c r="N20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Corpo scaldante</vt:lpstr>
      <vt:lpstr>Pannello RAdiante</vt:lpstr>
      <vt:lpstr>A</vt:lpstr>
      <vt:lpstr>DeltaT</vt:lpstr>
      <vt:lpstr>Diam</vt:lpstr>
      <vt:lpstr>Dt</vt:lpstr>
      <vt:lpstr>h</vt:lpstr>
      <vt:lpstr>Lambdac</vt:lpstr>
      <vt:lpstr>Lambdap</vt:lpstr>
      <vt:lpstr>Mpunto</vt:lpstr>
      <vt:lpstr>QP_1</vt:lpstr>
      <vt:lpstr>Qp_1el_2</vt:lpstr>
      <vt:lpstr>Qpunto</vt:lpstr>
      <vt:lpstr>rho</vt:lpstr>
      <vt:lpstr>Rtot</vt:lpstr>
      <vt:lpstr>S</vt:lpstr>
      <vt:lpstr>sc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2022-11-17T14:13:47Z</dcterms:created>
  <dcterms:modified xsi:type="dcterms:W3CDTF">2022-11-17T15:29:38Z</dcterms:modified>
</cp:coreProperties>
</file>