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EffEnergetica-2022\2022-11-24\"/>
    </mc:Choice>
  </mc:AlternateContent>
  <xr:revisionPtr revIDLastSave="0" documentId="13_ncr:1_{F6C391C4-1C22-48EB-9108-B4E4ABE0C6B0}" xr6:coauthVersionLast="47" xr6:coauthVersionMax="47" xr10:uidLastSave="{00000000-0000-0000-0000-000000000000}"/>
  <bookViews>
    <workbookView xWindow="972" yWindow="-108" windowWidth="22176" windowHeight="13176" activeTab="3" xr2:uid="{0DA6ED6C-B67C-4EE3-924E-E5956564EF32}"/>
  </bookViews>
  <sheets>
    <sheet name="Sheet1" sheetId="1" r:id="rId1"/>
    <sheet name="Sheet2" sheetId="2" r:id="rId2"/>
    <sheet name="Sheet3" sheetId="3" r:id="rId3"/>
    <sheet name="VMC" sheetId="4" r:id="rId4"/>
  </sheets>
  <definedNames>
    <definedName name="cparia">Sheet1!$G$17</definedName>
    <definedName name="D">Sheet3!$F$17</definedName>
    <definedName name="Eta">Sheet1!$D$17</definedName>
    <definedName name="J_e">Sheet1!$B$15</definedName>
    <definedName name="J_i">Sheet1!$B$16</definedName>
    <definedName name="Mpunto_a">Sheet1!$D$9</definedName>
    <definedName name="Ni">Sheet3!$F$18</definedName>
    <definedName name="phi_e">Sheet1!$E$5</definedName>
    <definedName name="phi_i">Sheet1!$E$6</definedName>
    <definedName name="Qounto_V">Sheet1!$F$14</definedName>
    <definedName name="Qp">Sheet1!$D$14</definedName>
    <definedName name="Qp_rec">Sheet1!$F$18</definedName>
    <definedName name="Qpunto_rec">Sheet1!$D$18</definedName>
    <definedName name="Rdist">Sheet3!$F$25</definedName>
    <definedName name="rho_a">Sheet1!$B$10</definedName>
    <definedName name="T_e">Sheet1!$B$5</definedName>
    <definedName name="T_i">Sheet1!$B$6</definedName>
    <definedName name="V">Sheet1!$B$3</definedName>
    <definedName name="vi">Sheet1!$C$4</definedName>
    <definedName name="VV">Sheet2!$G$4</definedName>
    <definedName name="x_e">Sheet1!$G$5</definedName>
    <definedName name="x_i">Sheet1!$G$6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I8" i="3"/>
  <c r="I5" i="3"/>
  <c r="P29" i="3"/>
  <c r="M28" i="3"/>
  <c r="F28" i="3"/>
  <c r="F25" i="3"/>
  <c r="I18" i="3"/>
  <c r="H27" i="3"/>
  <c r="H15" i="3"/>
  <c r="H24" i="1"/>
  <c r="D16" i="2"/>
  <c r="D28" i="1"/>
  <c r="F18" i="1"/>
  <c r="D9" i="1"/>
  <c r="D14" i="1" s="1"/>
  <c r="F14" i="1" s="1"/>
  <c r="D18" i="1" l="1"/>
  <c r="D19" i="1"/>
  <c r="D11" i="1"/>
</calcChain>
</file>

<file path=xl/sharedStrings.xml><?xml version="1.0" encoding="utf-8"?>
<sst xmlns="http://schemas.openxmlformats.org/spreadsheetml/2006/main" count="121" uniqueCount="96">
  <si>
    <t>V =</t>
  </si>
  <si>
    <t>m3</t>
  </si>
  <si>
    <t>Vapore immesso =</t>
  </si>
  <si>
    <t>gv/h</t>
  </si>
  <si>
    <t>Te =</t>
  </si>
  <si>
    <t>Phi_e =</t>
  </si>
  <si>
    <t>T_i =</t>
  </si>
  <si>
    <t>°C</t>
  </si>
  <si>
    <t>T_e =</t>
  </si>
  <si>
    <t>Phi_i =</t>
  </si>
  <si>
    <t>x_e =</t>
  </si>
  <si>
    <t>gv/kga</t>
  </si>
  <si>
    <t>x_i =</t>
  </si>
  <si>
    <t>Mpunto_a = vi/(x_i-x_e) =</t>
  </si>
  <si>
    <t>Mpunto_a*(x_i-x_e) = vi</t>
  </si>
  <si>
    <t>kga/h</t>
  </si>
  <si>
    <t>rho_a =</t>
  </si>
  <si>
    <t>kg/m3</t>
  </si>
  <si>
    <t>Vpunto_a = Mpunto_A/rho_a =</t>
  </si>
  <si>
    <t>m3/h</t>
  </si>
  <si>
    <t>( 7 persone nella stanza, ciascuna emette 50 gv/h)</t>
  </si>
  <si>
    <t>Esercizio su ventilazione forzata con controllo di umidità</t>
  </si>
  <si>
    <t>Calcolo del fabbisogno energetico</t>
  </si>
  <si>
    <t>J_e =</t>
  </si>
  <si>
    <t>J_i =</t>
  </si>
  <si>
    <t>kJ/kga</t>
  </si>
  <si>
    <t>kW</t>
  </si>
  <si>
    <t>W</t>
  </si>
  <si>
    <t>Qpunto_V = Mpunto_a*(J_i-J-e) =</t>
  </si>
  <si>
    <t>Efficienza recupero VMC Eta =</t>
  </si>
  <si>
    <t>Qpunto_rec = Qpunto_V* Eta =</t>
  </si>
  <si>
    <t>Fabbisogno energetico ventil =</t>
  </si>
  <si>
    <t>Temperatura di immissione aria dalla VMC =</t>
  </si>
  <si>
    <t>cparia =</t>
  </si>
  <si>
    <t>J/kgK</t>
  </si>
  <si>
    <t>J = cparia*t + x*(2500+1.9*t)</t>
  </si>
  <si>
    <r>
      <t>Qpunto_rec = Mpunto_a*(Jimm-J_e) = Mpunto_a(((cparia+1.9*x_e)*</t>
    </r>
    <r>
      <rPr>
        <sz val="11"/>
        <color rgb="FF0070C0"/>
        <rFont val="Calibri"/>
        <family val="2"/>
        <scheme val="minor"/>
      </rPr>
      <t>timm</t>
    </r>
    <r>
      <rPr>
        <sz val="11"/>
        <color rgb="FFFF0000"/>
        <rFont val="Calibri"/>
        <family val="2"/>
        <scheme val="minor"/>
      </rPr>
      <t>+x_e*2500-Je)</t>
    </r>
  </si>
  <si>
    <t>DeltaT = 20*524/616 =</t>
  </si>
  <si>
    <t>Errato !</t>
  </si>
  <si>
    <t>Spinta del vento su un edificio</t>
  </si>
  <si>
    <t>V (m/s)</t>
  </si>
  <si>
    <t>W2^2/2-W1^2/2 +g*(z2-z1)+(p2-p1)/rho = -l = 0</t>
  </si>
  <si>
    <t>W2 =</t>
  </si>
  <si>
    <t>punto di ristagno</t>
  </si>
  <si>
    <t>W1 = V (m/s)</t>
  </si>
  <si>
    <t>Equazione bilancio energia sistemi aperti</t>
  </si>
  <si>
    <t>z2 = z1</t>
  </si>
  <si>
    <t>(pi-p2) = rho*V^2/2 =</t>
  </si>
  <si>
    <t>m/s</t>
  </si>
  <si>
    <t>Pa</t>
  </si>
  <si>
    <t>rho =</t>
  </si>
  <si>
    <t>Timm = (Qp_rec-Mpunto_a*(x__e*2500-Je))/(Mpunto_a*(1+1.9*x_e)) =</t>
  </si>
  <si>
    <r>
      <t>Qpunto_rec -Mpunto_a*(x_e*2500-J_e)= Mpunto_a((cparia+1.9*x_e)*</t>
    </r>
    <r>
      <rPr>
        <sz val="11"/>
        <color rgb="FF0070C0"/>
        <rFont val="Calibri"/>
        <family val="2"/>
        <scheme val="minor"/>
      </rPr>
      <t>timm</t>
    </r>
  </si>
  <si>
    <t>Ventilazione con canne fumario o torrini di estrazione</t>
  </si>
  <si>
    <t>Aria esterna</t>
  </si>
  <si>
    <t>pa_2 =</t>
  </si>
  <si>
    <t>pa_1 = pa_2 + rho_a*g*(z2-z1) =</t>
  </si>
  <si>
    <t>z2 =</t>
  </si>
  <si>
    <t>m</t>
  </si>
  <si>
    <t xml:space="preserve">z1 </t>
  </si>
  <si>
    <t>aria calda in moto</t>
  </si>
  <si>
    <t>rho_i =</t>
  </si>
  <si>
    <t>W2^2/2-W1^2/2 +g*(z2-z1)+(p2-p1)/rho_i + R = 0</t>
  </si>
  <si>
    <t>W1 = W2</t>
  </si>
  <si>
    <t>g*10 -118/rho_i+R =0</t>
  </si>
  <si>
    <t>m2/s2</t>
  </si>
  <si>
    <t>J/kg</t>
  </si>
  <si>
    <t xml:space="preserve">Rdist = W^2/2*L/D*f </t>
  </si>
  <si>
    <t>W' =</t>
  </si>
  <si>
    <t>Re = W*D/ni =</t>
  </si>
  <si>
    <t xml:space="preserve">D = </t>
  </si>
  <si>
    <t>Ni =</t>
  </si>
  <si>
    <t>m2/s</t>
  </si>
  <si>
    <t>Diagramma di moody</t>
  </si>
  <si>
    <t>Epsilon =</t>
  </si>
  <si>
    <t>Epsilon/D =</t>
  </si>
  <si>
    <t>f =</t>
  </si>
  <si>
    <t>Rdist = 118/rho_i-g*10 =</t>
  </si>
  <si>
    <t>W = SQRT(Rdist*2*10/D*f) =</t>
  </si>
  <si>
    <t>Portata in volume Vpunto = W*A = W*pi*D^2/4 =</t>
  </si>
  <si>
    <t>m3/s</t>
  </si>
  <si>
    <t xml:space="preserve">circa </t>
  </si>
  <si>
    <t>olf</t>
  </si>
  <si>
    <t>IAQ =</t>
  </si>
  <si>
    <t>decipol</t>
  </si>
  <si>
    <t>=p/(R*T)</t>
  </si>
  <si>
    <t>K</t>
  </si>
  <si>
    <t>A</t>
  </si>
  <si>
    <t xml:space="preserve">Ti = </t>
  </si>
  <si>
    <t>VMC in controcorrente</t>
  </si>
  <si>
    <t>x (m)</t>
  </si>
  <si>
    <t>20 °C</t>
  </si>
  <si>
    <t>0 °C</t>
  </si>
  <si>
    <t>15 °C</t>
  </si>
  <si>
    <t>Eta =</t>
  </si>
  <si>
    <t>6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</si>
</sst>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0" fillId="0" borderId="0" xfId="0" quotePrefix="1"/>
    <xf numFmtId="0" fontId="2" fillId="0" borderId="0" xfId="0" applyFont="1"/>
    <xf numFmtId="0" fontId="1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300038</xdr:colOff>
      <xdr:row>6</xdr:row>
      <xdr:rowOff>123825</xdr:rowOff>
    </xdr:from>
    <xdr:to>
      <xdr:col>7</xdr:col>
      <xdr:colOff>276225</xdr:colOff>
      <xdr:row>7</xdr:row>
      <xdr:rowOff>23813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1501771-2CB7-2F7A-E2E5-819ED04794FA}"/>
            </a:ext>
          </a:extLst>
        </xdr:cNvPr>
        <xdr:cNvSpPr/>
      </xdr:nvSpPr>
      <xdr:spPr>
        <a:xfrm>
          <a:off x="300038" y="1209675"/>
          <a:ext cx="4243387" cy="8096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9525</xdr:colOff>
      <xdr:row>2</xdr:row>
      <xdr:rowOff>128588</xdr:rowOff>
    </xdr:from>
    <xdr:to>
      <xdr:col>3</xdr:col>
      <xdr:colOff>590550</xdr:colOff>
      <xdr:row>6</xdr:row>
      <xdr:rowOff>166688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C136589-3E6A-1A96-EECB-0915B794E5AE}"/>
            </a:ext>
          </a:extLst>
        </xdr:cNvPr>
        <xdr:cNvSpPr/>
      </xdr:nvSpPr>
      <xdr:spPr>
        <a:xfrm>
          <a:off x="1838325" y="490538"/>
          <a:ext cx="581025" cy="762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71438</xdr:colOff>
      <xdr:row>3</xdr:row>
      <xdr:rowOff>114300</xdr:rowOff>
    </xdr:from>
    <xdr:to>
      <xdr:col>2</xdr:col>
      <xdr:colOff>204788</xdr:colOff>
      <xdr:row>5</xdr:row>
      <xdr:rowOff>66675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87ED59E2-A312-D95B-0685-C1919D6DA186}"/>
            </a:ext>
          </a:extLst>
        </xdr:cNvPr>
        <xdr:cNvSpPr/>
      </xdr:nvSpPr>
      <xdr:spPr>
        <a:xfrm>
          <a:off x="681038" y="657225"/>
          <a:ext cx="742950" cy="314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128588</xdr:colOff>
      <xdr:row>14</xdr:row>
      <xdr:rowOff>23812</xdr:rowOff>
    </xdr:from>
    <xdr:to>
      <xdr:col>3</xdr:col>
      <xdr:colOff>123825</xdr:colOff>
      <xdr:row>15</xdr:row>
      <xdr:rowOff>28574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58C03156-220B-4C9B-9D99-E3489CEA50B5}"/>
            </a:ext>
          </a:extLst>
        </xdr:cNvPr>
        <xdr:cNvSpPr/>
      </xdr:nvSpPr>
      <xdr:spPr>
        <a:xfrm>
          <a:off x="1347788" y="2557462"/>
          <a:ext cx="604837" cy="18573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128587</xdr:colOff>
      <xdr:row>3</xdr:row>
      <xdr:rowOff>4763</xdr:rowOff>
    </xdr:from>
    <xdr:to>
      <xdr:col>3</xdr:col>
      <xdr:colOff>123825</xdr:colOff>
      <xdr:row>14</xdr:row>
      <xdr:rowOff>104776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B04BF3F-2873-0960-1F33-0374D1F5E980}"/>
            </a:ext>
          </a:extLst>
        </xdr:cNvPr>
        <xdr:cNvSpPr/>
      </xdr:nvSpPr>
      <xdr:spPr>
        <a:xfrm>
          <a:off x="1347787" y="547688"/>
          <a:ext cx="604838" cy="20907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128588</xdr:colOff>
      <xdr:row>2</xdr:row>
      <xdr:rowOff>80963</xdr:rowOff>
    </xdr:from>
    <xdr:to>
      <xdr:col>3</xdr:col>
      <xdr:colOff>123825</xdr:colOff>
      <xdr:row>3</xdr:row>
      <xdr:rowOff>85725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353AFE1-CCF8-1E52-FCCA-CF09B48875FD}"/>
            </a:ext>
          </a:extLst>
        </xdr:cNvPr>
        <xdr:cNvSpPr/>
      </xdr:nvSpPr>
      <xdr:spPr>
        <a:xfrm>
          <a:off x="1347788" y="442913"/>
          <a:ext cx="604837" cy="18573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338137</xdr:colOff>
      <xdr:row>15</xdr:row>
      <xdr:rowOff>80963</xdr:rowOff>
    </xdr:from>
    <xdr:to>
      <xdr:col>2</xdr:col>
      <xdr:colOff>514350</xdr:colOff>
      <xdr:row>17</xdr:row>
      <xdr:rowOff>71438</xdr:rowOff>
    </xdr:to>
    <xdr:sp macro="" textlink="">
      <xdr:nvSpPr>
        <xdr:cNvPr id="5" name="Arrow: Up 4">
          <a:extLst>
            <a:ext uri="{FF2B5EF4-FFF2-40B4-BE49-F238E27FC236}">
              <a16:creationId xmlns:a16="http://schemas.microsoft.com/office/drawing/2014/main" id="{95C2FD8E-543D-0922-1106-BF648E5CA746}"/>
            </a:ext>
          </a:extLst>
        </xdr:cNvPr>
        <xdr:cNvSpPr/>
      </xdr:nvSpPr>
      <xdr:spPr>
        <a:xfrm>
          <a:off x="1557337" y="2795588"/>
          <a:ext cx="176213" cy="352425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338138</xdr:colOff>
      <xdr:row>1</xdr:row>
      <xdr:rowOff>66676</xdr:rowOff>
    </xdr:from>
    <xdr:to>
      <xdr:col>2</xdr:col>
      <xdr:colOff>514351</xdr:colOff>
      <xdr:row>3</xdr:row>
      <xdr:rowOff>57151</xdr:rowOff>
    </xdr:to>
    <xdr:sp macro="" textlink="">
      <xdr:nvSpPr>
        <xdr:cNvPr id="6" name="Arrow: Up 5">
          <a:extLst>
            <a:ext uri="{FF2B5EF4-FFF2-40B4-BE49-F238E27FC236}">
              <a16:creationId xmlns:a16="http://schemas.microsoft.com/office/drawing/2014/main" id="{12FFB242-A94A-4003-8119-14E4E30BC8D9}"/>
            </a:ext>
          </a:extLst>
        </xdr:cNvPr>
        <xdr:cNvSpPr/>
      </xdr:nvSpPr>
      <xdr:spPr>
        <a:xfrm>
          <a:off x="1557338" y="247651"/>
          <a:ext cx="176213" cy="352425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12</xdr:col>
      <xdr:colOff>366712</xdr:colOff>
      <xdr:row>55</xdr:row>
      <xdr:rowOff>171017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6BEE6A-C8A9-984E-7B02-6195EE39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48275"/>
          <a:ext cx="7772400" cy="4876367"/>
        </a:xfrm>
        <a:prstGeom prst="rect">
          <a:avLst/>
        </a:prstGeom>
      </xdr:spPr>
    </xdr:pic>
    <xdr:clientData/>
  </xdr:twoCellAnchor>
  <xdr:twoCellAnchor>
    <xdr:from>
      <xdr:col>6</xdr:col>
      <xdr:colOff>452438</xdr:colOff>
      <xdr:row>45</xdr:row>
      <xdr:rowOff>28575</xdr:rowOff>
    </xdr:from>
    <xdr:to>
      <xdr:col>6</xdr:col>
      <xdr:colOff>457200</xdr:colOff>
      <xdr:row>53</xdr:row>
      <xdr:rowOff>9525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7D4450C3-C2BB-33FF-2E42-541CD0E10BAF}"/>
            </a:ext>
          </a:extLst>
        </xdr:cNvPr>
        <xdr:cNvCxnSpPr/>
      </xdr:nvCxnSpPr>
      <xdr:spPr>
        <a:xfrm flipV="1">
          <a:off x="4110038" y="8172450"/>
          <a:ext cx="4762" cy="14287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481013</xdr:colOff>
      <xdr:row>45</xdr:row>
      <xdr:rowOff>28575</xdr:rowOff>
    </xdr:from>
    <xdr:to>
      <xdr:col>6</xdr:col>
      <xdr:colOff>457201</xdr:colOff>
      <xdr:row>45</xdr:row>
      <xdr:rowOff>38100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9DC2251-591D-4ABE-908D-23E23C78FEC1}"/>
            </a:ext>
          </a:extLst>
        </xdr:cNvPr>
        <xdr:cNvCxnSpPr/>
      </xdr:nvCxnSpPr>
      <xdr:spPr>
        <a:xfrm>
          <a:off x="481013" y="8172450"/>
          <a:ext cx="3633788" cy="95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14</xdr:row>
      <xdr:rowOff>137160</xdr:rowOff>
    </xdr:from>
    <xdr:to>
      <xdr:col>10</xdr:col>
      <xdr:colOff>259080</xdr:colOff>
      <xdr:row>14</xdr:row>
      <xdr:rowOff>144780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1A1965C-6B3D-9A8D-6455-63641AF9FC9D}"/>
            </a:ext>
          </a:extLst>
        </xdr:cNvPr>
        <xdr:cNvCxnSpPr/>
      </xdr:nvCxnSpPr>
      <xdr:spPr>
        <a:xfrm flipV="1">
          <a:off x="1348740" y="2697480"/>
          <a:ext cx="500634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121920</xdr:colOff>
      <xdr:row>3</xdr:row>
      <xdr:rowOff>99060</xdr:rowOff>
    </xdr:from>
    <xdr:to>
      <xdr:col>2</xdr:col>
      <xdr:colOff>144780</xdr:colOff>
      <xdr:row>14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CBBF3EC-B13E-4C01-BF84-9C10F584F396}"/>
            </a:ext>
          </a:extLst>
        </xdr:cNvPr>
        <xdr:cNvCxnSpPr/>
      </xdr:nvCxnSpPr>
      <xdr:spPr>
        <a:xfrm flipH="1" flipV="1">
          <a:off x="1341120" y="647700"/>
          <a:ext cx="22860" cy="20650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137160</xdr:colOff>
      <xdr:row>5</xdr:row>
      <xdr:rowOff>91440</xdr:rowOff>
    </xdr:from>
    <xdr:to>
      <xdr:col>9</xdr:col>
      <xdr:colOff>16329</xdr:colOff>
      <xdr:row>12</xdr:row>
      <xdr:rowOff>103414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F48D02B-B4C4-83CE-BE89-098CB00C0567}"/>
            </a:ext>
          </a:extLst>
        </xdr:cNvPr>
        <xdr:cNvCxnSpPr/>
      </xdr:nvCxnSpPr>
      <xdr:spPr>
        <a:xfrm>
          <a:off x="1356360" y="1016726"/>
          <a:ext cx="4146369" cy="1307374"/>
        </a:xfrm>
        <a:prstGeom prst="line">
          <a:avLst/>
        </a:prstGeom>
        <a:ln>
          <a:headEnd type="diamond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141514</xdr:colOff>
      <xdr:row>7</xdr:row>
      <xdr:rowOff>92529</xdr:rowOff>
    </xdr:from>
    <xdr:to>
      <xdr:col>8</xdr:col>
      <xdr:colOff>605246</xdr:colOff>
      <xdr:row>14</xdr:row>
      <xdr:rowOff>140426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8B1C5EF-E8B5-4A25-B319-076BDC48C668}"/>
            </a:ext>
          </a:extLst>
        </xdr:cNvPr>
        <xdr:cNvCxnSpPr/>
      </xdr:nvCxnSpPr>
      <xdr:spPr>
        <a:xfrm flipH="1" flipV="1">
          <a:off x="1360714" y="1387929"/>
          <a:ext cx="4121332" cy="1343297"/>
        </a:xfrm>
        <a:prstGeom prst="line">
          <a:avLst/>
        </a:prstGeom>
        <a:ln>
          <a:headEnd type="diamond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2B79-5080-4C26-9EE3-967ECD861E78}">
  <dimension ref="A1:I28"/>
  <sheetViews>
    <sheetView topLeftCell="A13" zoomScale="160" zoomScaleNormal="160" workbookViewId="0">
      <selection activeCell="H24" sqref="H24"/>
    </sheetView>
  </sheetViews>
  <sheetFormatPr defaultRowHeight="14.4" x14ac:dyDescent="0.3"/>
  <cols>
    <col min="3" max="3" width="11.21875" customWidth="1"/>
  </cols>
  <sheetData>
    <row r="1" spans="1:8" x14ac:dyDescent="0.3">
      <c r="A1" s="3" t="s">
        <v>21</v>
      </c>
    </row>
    <row r="3" spans="1:8" x14ac:dyDescent="0.3">
      <c r="A3" t="s">
        <v>0</v>
      </c>
      <c r="B3">
        <v>100</v>
      </c>
      <c r="C3" t="s">
        <v>1</v>
      </c>
    </row>
    <row r="4" spans="1:8" x14ac:dyDescent="0.3">
      <c r="A4" t="s">
        <v>2</v>
      </c>
      <c r="C4">
        <v>350</v>
      </c>
      <c r="D4" t="s">
        <v>3</v>
      </c>
      <c r="E4" s="2" t="s">
        <v>20</v>
      </c>
    </row>
    <row r="5" spans="1:8" x14ac:dyDescent="0.3">
      <c r="A5" t="s">
        <v>8</v>
      </c>
      <c r="B5">
        <v>0</v>
      </c>
      <c r="C5" t="s">
        <v>7</v>
      </c>
      <c r="D5" t="s">
        <v>5</v>
      </c>
      <c r="E5" s="1">
        <v>0.8</v>
      </c>
      <c r="F5" t="s">
        <v>10</v>
      </c>
      <c r="G5">
        <v>3.2</v>
      </c>
      <c r="H5" t="s">
        <v>11</v>
      </c>
    </row>
    <row r="6" spans="1:8" x14ac:dyDescent="0.3">
      <c r="A6" t="s">
        <v>6</v>
      </c>
      <c r="B6">
        <v>20</v>
      </c>
      <c r="C6" t="s">
        <v>7</v>
      </c>
      <c r="D6" t="s">
        <v>9</v>
      </c>
      <c r="E6" s="1">
        <v>0.6</v>
      </c>
      <c r="F6" t="s">
        <v>12</v>
      </c>
      <c r="G6">
        <v>8.8000000000000007</v>
      </c>
      <c r="H6" t="s">
        <v>11</v>
      </c>
    </row>
    <row r="8" spans="1:8" x14ac:dyDescent="0.3">
      <c r="A8" t="s">
        <v>14</v>
      </c>
    </row>
    <row r="9" spans="1:8" x14ac:dyDescent="0.3">
      <c r="A9" t="s">
        <v>13</v>
      </c>
      <c r="D9">
        <f>vi/(x_i-x_e)</f>
        <v>62.499999999999993</v>
      </c>
      <c r="E9" t="s">
        <v>15</v>
      </c>
    </row>
    <row r="10" spans="1:8" x14ac:dyDescent="0.3">
      <c r="A10" t="s">
        <v>16</v>
      </c>
      <c r="B10">
        <v>1.2</v>
      </c>
      <c r="C10" t="s">
        <v>17</v>
      </c>
    </row>
    <row r="11" spans="1:8" x14ac:dyDescent="0.3">
      <c r="A11" t="s">
        <v>18</v>
      </c>
      <c r="D11">
        <f>Mpunto_a/rho_a</f>
        <v>52.083333333333329</v>
      </c>
      <c r="E11" t="s">
        <v>19</v>
      </c>
    </row>
    <row r="13" spans="1:8" x14ac:dyDescent="0.3">
      <c r="A13" t="s">
        <v>22</v>
      </c>
    </row>
    <row r="14" spans="1:8" x14ac:dyDescent="0.3">
      <c r="A14" s="3" t="s">
        <v>28</v>
      </c>
      <c r="D14">
        <f>Mpunto_a*(J_i-J_e)/3600</f>
        <v>0.61631944444444431</v>
      </c>
      <c r="E14" t="s">
        <v>26</v>
      </c>
      <c r="F14" s="3">
        <f>D14*1000</f>
        <v>616.31944444444434</v>
      </c>
      <c r="G14" s="3" t="s">
        <v>27</v>
      </c>
    </row>
    <row r="15" spans="1:8" x14ac:dyDescent="0.3">
      <c r="A15" t="s">
        <v>23</v>
      </c>
      <c r="B15">
        <v>7</v>
      </c>
      <c r="C15" t="s">
        <v>25</v>
      </c>
    </row>
    <row r="16" spans="1:8" x14ac:dyDescent="0.3">
      <c r="A16" t="s">
        <v>24</v>
      </c>
      <c r="B16">
        <v>42.5</v>
      </c>
      <c r="C16" t="s">
        <v>25</v>
      </c>
    </row>
    <row r="17" spans="1:9" x14ac:dyDescent="0.3">
      <c r="A17" t="s">
        <v>29</v>
      </c>
      <c r="D17" s="1">
        <v>0.85</v>
      </c>
      <c r="F17" t="s">
        <v>33</v>
      </c>
      <c r="G17">
        <v>1005</v>
      </c>
      <c r="H17" t="s">
        <v>34</v>
      </c>
    </row>
    <row r="18" spans="1:9" x14ac:dyDescent="0.3">
      <c r="A18" t="s">
        <v>30</v>
      </c>
      <c r="D18">
        <f>Qounto_V*Eta</f>
        <v>523.87152777777771</v>
      </c>
      <c r="E18" t="s">
        <v>27</v>
      </c>
      <c r="F18">
        <f>Qpunto_rec/1000</f>
        <v>0.52387152777777768</v>
      </c>
      <c r="G18" t="s">
        <v>26</v>
      </c>
    </row>
    <row r="19" spans="1:9" x14ac:dyDescent="0.3">
      <c r="A19" t="s">
        <v>31</v>
      </c>
      <c r="D19">
        <f>Qounto_V-D18</f>
        <v>92.447916666666629</v>
      </c>
      <c r="E19" t="s">
        <v>27</v>
      </c>
    </row>
    <row r="21" spans="1:9" x14ac:dyDescent="0.3">
      <c r="A21" t="s">
        <v>32</v>
      </c>
    </row>
    <row r="22" spans="1:9" x14ac:dyDescent="0.3">
      <c r="A22" s="4" t="s">
        <v>36</v>
      </c>
    </row>
    <row r="23" spans="1:9" x14ac:dyDescent="0.3">
      <c r="A23" s="4" t="s">
        <v>52</v>
      </c>
    </row>
    <row r="24" spans="1:9" x14ac:dyDescent="0.3">
      <c r="A24" t="s">
        <v>51</v>
      </c>
      <c r="H24">
        <f>(Qp_rec-Mpunto_a/3600*(x_e*2500-J_e))/(Mpunto_a/3600*(1+1.9*x_e))</f>
        <v>-1124.6927966101696</v>
      </c>
      <c r="I24" s="4" t="s">
        <v>38</v>
      </c>
    </row>
    <row r="26" spans="1:9" x14ac:dyDescent="0.3">
      <c r="A26" t="s">
        <v>35</v>
      </c>
    </row>
    <row r="28" spans="1:9" x14ac:dyDescent="0.3">
      <c r="A28" t="s">
        <v>37</v>
      </c>
      <c r="D28">
        <f>20*Qpunto_rec/Qounto_V</f>
        <v>17</v>
      </c>
      <c r="E28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694FD-D1E2-4933-BBD7-EEFED68E413D}">
  <dimension ref="A1:H17"/>
  <sheetViews>
    <sheetView zoomScale="160" zoomScaleNormal="160" workbookViewId="0">
      <selection activeCell="A10" sqref="A10:A11"/>
    </sheetView>
  </sheetViews>
  <sheetFormatPr defaultRowHeight="14.4" x14ac:dyDescent="0.3"/>
  <sheetData>
    <row r="1" spans="1:8" x14ac:dyDescent="0.3">
      <c r="A1" t="s">
        <v>39</v>
      </c>
    </row>
    <row r="4" spans="1:8" x14ac:dyDescent="0.3">
      <c r="B4" t="s">
        <v>40</v>
      </c>
      <c r="F4" t="s">
        <v>0</v>
      </c>
      <c r="G4">
        <v>10</v>
      </c>
      <c r="H4" t="s">
        <v>48</v>
      </c>
    </row>
    <row r="5" spans="1:8" x14ac:dyDescent="0.3">
      <c r="A5">
        <v>1</v>
      </c>
      <c r="C5">
        <v>2</v>
      </c>
    </row>
    <row r="10" spans="1:8" x14ac:dyDescent="0.3">
      <c r="A10" t="s">
        <v>45</v>
      </c>
    </row>
    <row r="11" spans="1:8" x14ac:dyDescent="0.3">
      <c r="A11" s="2" t="s">
        <v>41</v>
      </c>
    </row>
    <row r="13" spans="1:8" x14ac:dyDescent="0.3">
      <c r="A13" t="s">
        <v>42</v>
      </c>
      <c r="B13">
        <v>0</v>
      </c>
      <c r="C13" t="s">
        <v>43</v>
      </c>
    </row>
    <row r="14" spans="1:8" x14ac:dyDescent="0.3">
      <c r="A14" t="s">
        <v>44</v>
      </c>
    </row>
    <row r="15" spans="1:8" x14ac:dyDescent="0.3">
      <c r="A15" t="s">
        <v>46</v>
      </c>
    </row>
    <row r="16" spans="1:8" x14ac:dyDescent="0.3">
      <c r="A16" t="s">
        <v>47</v>
      </c>
      <c r="D16">
        <f>1.2*VV^2/2</f>
        <v>60</v>
      </c>
      <c r="E16" t="s">
        <v>49</v>
      </c>
    </row>
    <row r="17" spans="1:3" x14ac:dyDescent="0.3">
      <c r="A17" t="s">
        <v>50</v>
      </c>
      <c r="B17">
        <v>1.2</v>
      </c>
      <c r="C17" t="s">
        <v>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DF9C-AFBD-43D0-96C2-F42FFEF2AF72}">
  <dimension ref="A1:Q29"/>
  <sheetViews>
    <sheetView zoomScale="160" zoomScaleNormal="160" workbookViewId="0">
      <selection activeCell="I8" sqref="I8"/>
    </sheetView>
  </sheetViews>
  <sheetFormatPr defaultRowHeight="14.4" x14ac:dyDescent="0.3"/>
  <cols>
    <col min="9" max="9" width="10.21875" bestFit="1" customWidth="1"/>
  </cols>
  <sheetData>
    <row r="1" spans="1:12" x14ac:dyDescent="0.3">
      <c r="A1" t="s">
        <v>53</v>
      </c>
    </row>
    <row r="2" spans="1:12" x14ac:dyDescent="0.3">
      <c r="E2" t="s">
        <v>54</v>
      </c>
    </row>
    <row r="3" spans="1:12" x14ac:dyDescent="0.3">
      <c r="B3">
        <v>2</v>
      </c>
      <c r="E3" t="s">
        <v>55</v>
      </c>
      <c r="F3">
        <v>100000</v>
      </c>
      <c r="G3" t="s">
        <v>49</v>
      </c>
    </row>
    <row r="4" spans="1:12" x14ac:dyDescent="0.3">
      <c r="E4" t="s">
        <v>57</v>
      </c>
      <c r="F4">
        <v>10</v>
      </c>
      <c r="G4" t="s">
        <v>58</v>
      </c>
    </row>
    <row r="5" spans="1:12" x14ac:dyDescent="0.3">
      <c r="E5" t="s">
        <v>16</v>
      </c>
      <c r="F5">
        <v>1.2</v>
      </c>
      <c r="G5" t="s">
        <v>17</v>
      </c>
      <c r="H5" s="2" t="s">
        <v>85</v>
      </c>
      <c r="I5">
        <f>F3/(287*F6)</f>
        <v>1.2763078965169556</v>
      </c>
      <c r="J5" t="s">
        <v>87</v>
      </c>
      <c r="K5">
        <v>0</v>
      </c>
      <c r="L5" t="s">
        <v>7</v>
      </c>
    </row>
    <row r="6" spans="1:12" x14ac:dyDescent="0.3">
      <c r="E6" t="s">
        <v>4</v>
      </c>
      <c r="F6">
        <v>273</v>
      </c>
      <c r="G6" t="s">
        <v>86</v>
      </c>
    </row>
    <row r="8" spans="1:12" x14ac:dyDescent="0.3">
      <c r="E8" t="s">
        <v>88</v>
      </c>
      <c r="F8">
        <v>293</v>
      </c>
      <c r="G8" t="s">
        <v>86</v>
      </c>
      <c r="H8" t="s">
        <v>61</v>
      </c>
      <c r="I8">
        <f>F3/(287*F8)</f>
        <v>1.1891879035806447</v>
      </c>
      <c r="J8" t="s">
        <v>87</v>
      </c>
      <c r="K8">
        <v>20</v>
      </c>
      <c r="L8" t="s">
        <v>7</v>
      </c>
    </row>
    <row r="14" spans="1:12" x14ac:dyDescent="0.3">
      <c r="E14" t="s">
        <v>59</v>
      </c>
      <c r="F14">
        <v>0</v>
      </c>
      <c r="G14" t="s">
        <v>58</v>
      </c>
    </row>
    <row r="15" spans="1:12" x14ac:dyDescent="0.3">
      <c r="B15">
        <v>1</v>
      </c>
      <c r="E15" t="s">
        <v>56</v>
      </c>
      <c r="H15">
        <f>F3+1.2*9.81*10</f>
        <v>100117.72</v>
      </c>
      <c r="I15" t="s">
        <v>49</v>
      </c>
    </row>
    <row r="17" spans="1:17" x14ac:dyDescent="0.3">
      <c r="E17" t="s">
        <v>70</v>
      </c>
      <c r="F17">
        <v>0.1</v>
      </c>
      <c r="G17" t="s">
        <v>58</v>
      </c>
      <c r="H17" t="s">
        <v>74</v>
      </c>
      <c r="I17">
        <v>2.5000000000000002E-6</v>
      </c>
      <c r="J17" t="s">
        <v>58</v>
      </c>
    </row>
    <row r="18" spans="1:17" x14ac:dyDescent="0.3">
      <c r="E18" t="s">
        <v>71</v>
      </c>
      <c r="F18" s="5">
        <v>9.9999999999999995E-7</v>
      </c>
      <c r="G18" t="s">
        <v>72</v>
      </c>
      <c r="H18" t="s">
        <v>75</v>
      </c>
      <c r="I18">
        <f>I17/D</f>
        <v>2.5000000000000001E-5</v>
      </c>
    </row>
    <row r="19" spans="1:17" x14ac:dyDescent="0.3">
      <c r="C19" t="s">
        <v>60</v>
      </c>
    </row>
    <row r="20" spans="1:17" x14ac:dyDescent="0.3">
      <c r="C20" t="s">
        <v>61</v>
      </c>
      <c r="D20">
        <v>1.1499999999999999</v>
      </c>
      <c r="E20" t="s">
        <v>17</v>
      </c>
    </row>
    <row r="21" spans="1:17" x14ac:dyDescent="0.3">
      <c r="C21" t="s">
        <v>45</v>
      </c>
    </row>
    <row r="22" spans="1:17" x14ac:dyDescent="0.3">
      <c r="C22" s="2" t="s">
        <v>62</v>
      </c>
    </row>
    <row r="23" spans="1:17" x14ac:dyDescent="0.3">
      <c r="C23" t="s">
        <v>63</v>
      </c>
    </row>
    <row r="24" spans="1:17" x14ac:dyDescent="0.3">
      <c r="C24" t="s">
        <v>64</v>
      </c>
    </row>
    <row r="25" spans="1:17" x14ac:dyDescent="0.3">
      <c r="C25" t="s">
        <v>77</v>
      </c>
      <c r="F25">
        <f>118/D20-9.81*10</f>
        <v>4.5086956521739125</v>
      </c>
      <c r="G25" t="s">
        <v>65</v>
      </c>
      <c r="H25" t="s">
        <v>66</v>
      </c>
    </row>
    <row r="26" spans="1:17" x14ac:dyDescent="0.3">
      <c r="C26" t="s">
        <v>67</v>
      </c>
    </row>
    <row r="27" spans="1:17" x14ac:dyDescent="0.3">
      <c r="C27" t="s">
        <v>68</v>
      </c>
      <c r="D27">
        <v>4</v>
      </c>
      <c r="E27" t="s">
        <v>48</v>
      </c>
      <c r="F27" t="s">
        <v>69</v>
      </c>
      <c r="H27">
        <f>D27*D/Ni</f>
        <v>400000.00000000006</v>
      </c>
      <c r="I27" t="s">
        <v>76</v>
      </c>
      <c r="J27">
        <v>1.6E-2</v>
      </c>
    </row>
    <row r="28" spans="1:17" x14ac:dyDescent="0.3">
      <c r="C28" t="s">
        <v>78</v>
      </c>
      <c r="F28">
        <f>SQRT(Rdist*2*10/D*J27)</f>
        <v>3.7983978315806417</v>
      </c>
      <c r="G28" t="s">
        <v>48</v>
      </c>
      <c r="H28" t="s">
        <v>79</v>
      </c>
      <c r="M28">
        <f>F28*PI()*D^2/4</f>
        <v>2.9832546807762865E-2</v>
      </c>
      <c r="N28" t="s">
        <v>80</v>
      </c>
      <c r="O28" t="s">
        <v>81</v>
      </c>
      <c r="P28">
        <v>3</v>
      </c>
      <c r="Q28" t="s">
        <v>82</v>
      </c>
    </row>
    <row r="29" spans="1:17" x14ac:dyDescent="0.3">
      <c r="A29" t="s">
        <v>73</v>
      </c>
      <c r="O29" t="s">
        <v>83</v>
      </c>
      <c r="P29">
        <f>3*10/(M28*1000)</f>
        <v>1.0056131041481702</v>
      </c>
      <c r="Q29" t="s">
        <v>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684F-EEC9-4C6E-9C6E-F7D9E7C9AF04}">
  <dimension ref="A1:J16"/>
  <sheetViews>
    <sheetView tabSelected="1" zoomScale="140" zoomScaleNormal="140" workbookViewId="0">
      <selection activeCell="J14" sqref="J14"/>
    </sheetView>
  </sheetViews>
  <sheetFormatPr defaultRowHeight="14.4" x14ac:dyDescent="0.3"/>
  <sheetData>
    <row r="1" spans="1:10" x14ac:dyDescent="0.3">
      <c r="A1" t="s">
        <v>89</v>
      </c>
    </row>
    <row r="3" spans="1:10" x14ac:dyDescent="0.3">
      <c r="A3" t="s">
        <v>94</v>
      </c>
      <c r="B3" s="1">
        <f>15/20</f>
        <v>0.75</v>
      </c>
    </row>
    <row r="6" spans="1:10" x14ac:dyDescent="0.3">
      <c r="B6" t="s">
        <v>91</v>
      </c>
    </row>
    <row r="8" spans="1:10" x14ac:dyDescent="0.3">
      <c r="B8" t="s">
        <v>93</v>
      </c>
    </row>
    <row r="13" spans="1:10" x14ac:dyDescent="0.3">
      <c r="J13" t="s">
        <v>95</v>
      </c>
    </row>
    <row r="15" spans="1:10" x14ac:dyDescent="0.3">
      <c r="B15" t="s">
        <v>92</v>
      </c>
    </row>
    <row r="16" spans="1:10" x14ac:dyDescent="0.3">
      <c r="J16" t="s">
        <v>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22</vt:i4>
      </vt:variant>
    </vt:vector>
  </HeadingPairs>
  <TitlesOfParts>
    <vt:vector size="26" baseType="lpstr">
      <vt:lpstr>Sheet1</vt:lpstr>
      <vt:lpstr>Sheet2</vt:lpstr>
      <vt:lpstr>Sheet3</vt:lpstr>
      <vt:lpstr>VMC</vt:lpstr>
      <vt:lpstr>cparia</vt:lpstr>
      <vt:lpstr>D</vt:lpstr>
      <vt:lpstr>Eta</vt:lpstr>
      <vt:lpstr>J_e</vt:lpstr>
      <vt:lpstr>J_i</vt:lpstr>
      <vt:lpstr>Mpunto_a</vt:lpstr>
      <vt:lpstr>Ni</vt:lpstr>
      <vt:lpstr>phi_e</vt:lpstr>
      <vt:lpstr>phi_i</vt:lpstr>
      <vt:lpstr>Qounto_V</vt:lpstr>
      <vt:lpstr>Qp</vt:lpstr>
      <vt:lpstr>Qp_rec</vt:lpstr>
      <vt:lpstr>Qpunto_rec</vt:lpstr>
      <vt:lpstr>Rdist</vt:lpstr>
      <vt:lpstr>rho_a</vt:lpstr>
      <vt:lpstr>T_e</vt:lpstr>
      <vt:lpstr>T_i</vt:lpstr>
      <vt:lpstr>V</vt:lpstr>
      <vt:lpstr>vi</vt:lpstr>
      <vt:lpstr>VV</vt:lpstr>
      <vt:lpstr>x_e</vt:lpstr>
      <vt:lpstr>x_i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2022-11-24T13:44:54Z</dcterms:created>
  <dcterms:modified xsi:type="dcterms:W3CDTF">2022-11-24T15:33:36Z</dcterms:modified>
</cp:coreProperties>
</file>