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Fisica-Tecnica-Ambuientale-2018\"/>
    </mc:Choice>
  </mc:AlternateContent>
  <bookViews>
    <workbookView xWindow="1110" yWindow="0" windowWidth="14220" windowHeight="7485"/>
  </bookViews>
  <sheets>
    <sheet name="Sheet1" sheetId="1" r:id="rId1"/>
  </sheets>
  <definedNames>
    <definedName name="Dv_1">Sheet1!$J$15</definedName>
    <definedName name="Dv_2">Sheet1!$J$16</definedName>
    <definedName name="Dv_3">Sheet1!$J$17</definedName>
    <definedName name="Dvaria">Sheet1!$E$20</definedName>
    <definedName name="jpunto">Sheet1!$D$38</definedName>
    <definedName name="lamda1">Sheet1!$E$15</definedName>
    <definedName name="lamda2">Sheet1!$E$16</definedName>
    <definedName name="lamda3">Sheet1!$E$17</definedName>
    <definedName name="mu_1">Sheet1!$H$15</definedName>
    <definedName name="mu_2">Sheet1!$H$16</definedName>
    <definedName name="mu_3">Sheet1!$H$17</definedName>
    <definedName name="pvin">Sheet1!$H$34</definedName>
    <definedName name="pvout">Sheet1!$H$37</definedName>
    <definedName name="Qpunto">Sheet1!$I$22</definedName>
    <definedName name="Rd_1">Sheet1!$D$34</definedName>
    <definedName name="Rd_2">Sheet1!$D$35</definedName>
    <definedName name="Rd_3">Sheet1!$D$36</definedName>
    <definedName name="S">Sheet1!$B$14</definedName>
    <definedName name="s_1">Sheet1!$B$15</definedName>
    <definedName name="s_2">Sheet1!$B$16</definedName>
    <definedName name="s_3">Sheet1!$B$17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O26" i="1"/>
  <c r="O24" i="1"/>
  <c r="O23" i="1"/>
  <c r="J36" i="1"/>
  <c r="J35" i="1"/>
  <c r="D36" i="1"/>
  <c r="D37" i="1" s="1"/>
  <c r="D38" i="1" s="1"/>
  <c r="D35" i="1"/>
  <c r="D34" i="1"/>
  <c r="J17" i="1"/>
  <c r="C31" i="1" s="1"/>
  <c r="J16" i="1"/>
  <c r="C30" i="1" s="1"/>
  <c r="J15" i="1"/>
  <c r="C29" i="1" s="1"/>
  <c r="C26" i="1"/>
  <c r="C25" i="1"/>
  <c r="C24" i="1"/>
  <c r="C23" i="1"/>
  <c r="C22" i="1"/>
  <c r="E20" i="1"/>
  <c r="C27" i="1" l="1"/>
  <c r="I22" i="1" s="1"/>
  <c r="I23" i="1" s="1"/>
  <c r="I24" i="1" s="1"/>
  <c r="I25" i="1" s="1"/>
  <c r="I26" i="1" s="1"/>
  <c r="I27" i="1" s="1"/>
</calcChain>
</file>

<file path=xl/sharedStrings.xml><?xml version="1.0" encoding="utf-8"?>
<sst xmlns="http://schemas.openxmlformats.org/spreadsheetml/2006/main" count="104" uniqueCount="70">
  <si>
    <t>Diffusione vapore parete a tre strati</t>
  </si>
  <si>
    <t>S =</t>
  </si>
  <si>
    <t>m2</t>
  </si>
  <si>
    <t>s_1</t>
  </si>
  <si>
    <t>s_2</t>
  </si>
  <si>
    <t>s_3</t>
  </si>
  <si>
    <t>m</t>
  </si>
  <si>
    <t>lamda1</t>
  </si>
  <si>
    <t>lamda2</t>
  </si>
  <si>
    <t>lamda3</t>
  </si>
  <si>
    <t>W/mK</t>
  </si>
  <si>
    <t>mu1</t>
  </si>
  <si>
    <t>mu2</t>
  </si>
  <si>
    <t>mu3</t>
  </si>
  <si>
    <t>mu = Dv,aria/Dv,materiale</t>
  </si>
  <si>
    <t>Dv,aria =</t>
  </si>
  <si>
    <t>kg/mhPa</t>
  </si>
  <si>
    <t>kg/msPa</t>
  </si>
  <si>
    <t>Dv_1</t>
  </si>
  <si>
    <t>Dv_2</t>
  </si>
  <si>
    <t>Dv_3</t>
  </si>
  <si>
    <t>Rt_1 =1/hi</t>
  </si>
  <si>
    <t>RT_2=s_1/lamda1</t>
  </si>
  <si>
    <t>Rt_3=s_2/lamda2</t>
  </si>
  <si>
    <t>Rt_4=s3/lamda3</t>
  </si>
  <si>
    <t>Rt_5=1/he</t>
  </si>
  <si>
    <t>Rtot =</t>
  </si>
  <si>
    <t>(K/W)*m2</t>
  </si>
  <si>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  <scheme val="minor"/>
      </rPr>
      <t>C</t>
    </r>
  </si>
  <si>
    <t>qpunto = DeltaT/Rtot =</t>
  </si>
  <si>
    <t>Tpi = Ti - qpunto*Rt_1 =</t>
  </si>
  <si>
    <t>Ta = Tpi-qpunto*Rt_2 =</t>
  </si>
  <si>
    <t>W/m2</t>
  </si>
  <si>
    <t>Tb = Ta-qpunto*Rt_3 =</t>
  </si>
  <si>
    <t>Tpe=Tb-qpunto*Rt_4 =</t>
  </si>
  <si>
    <t>Te = Tpe-qpunto*rt_5 =</t>
  </si>
  <si>
    <t>Dalle Tabelle</t>
  </si>
  <si>
    <t>psat_i =</t>
  </si>
  <si>
    <t>psat_a =</t>
  </si>
  <si>
    <t>psat_b =</t>
  </si>
  <si>
    <t>psat_e =</t>
  </si>
  <si>
    <t>Pa</t>
  </si>
  <si>
    <t>psat,dentro</t>
  </si>
  <si>
    <t>Psat,out =</t>
  </si>
  <si>
    <r>
      <t>(K/W)*m</t>
    </r>
    <r>
      <rPr>
        <vertAlign val="superscript"/>
        <sz val="11"/>
        <color theme="1"/>
        <rFont val="Calibri"/>
        <family val="2"/>
        <scheme val="minor"/>
      </rPr>
      <t>2</t>
    </r>
  </si>
  <si>
    <t>Rd_1 = s_1/Dv_1 =</t>
  </si>
  <si>
    <t>Rd_2 = s_2/Dv_2 =</t>
  </si>
  <si>
    <t>Rd_3 = s_3/Dv_3 =</t>
  </si>
  <si>
    <t>(Pa*s/kg)*m2</t>
  </si>
  <si>
    <t>Taroccamento degli spessori</t>
  </si>
  <si>
    <t>Rd_1 = s_1*mu_1/Dv_aria =</t>
  </si>
  <si>
    <t>Diagramma di Glaser</t>
  </si>
  <si>
    <t>Rdtot =</t>
  </si>
  <si>
    <t>jpunto = Deltap/Rdtot =</t>
  </si>
  <si>
    <t>pv,in =</t>
  </si>
  <si>
    <t>kg/(sm2)</t>
  </si>
  <si>
    <t>pv,A = pb,in - jpiunto*Rd_1 =</t>
  </si>
  <si>
    <t>Rd_2 = s_2*mu_2/Dv_aria =</t>
  </si>
  <si>
    <t>pv,B = Pv,A - jpunto*Rd_2 =</t>
  </si>
  <si>
    <t>pv, out =</t>
  </si>
  <si>
    <t>pv,B =</t>
  </si>
  <si>
    <t>pv,A =</t>
  </si>
  <si>
    <t>Dovrebbe essere minore di psat</t>
  </si>
  <si>
    <t>Calcolo portata entrante ed uscente</t>
  </si>
  <si>
    <t>jpunto_1 = (pv,in-psat_B)/(Rd_1+Rd_2) =</t>
  </si>
  <si>
    <t>jpunto_2 = (psat_B-pv,out)/Rd_3 =</t>
  </si>
  <si>
    <t>Rd_3= s_3*mu_3/Dv_aria =</t>
  </si>
  <si>
    <t>Jpunto_condensato_1g,Stot =</t>
  </si>
  <si>
    <t>jpunto_condensato = jpunto_1-jpunto_2 =</t>
  </si>
  <si>
    <t>kg/day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</si>
</sst>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0" fontId="2" fillId="0" borderId="0" xfId="0" applyFont="1"/>
    <xf numFmtId="0" fontId="5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Glaser - pressione del vapore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psat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Sheet1!$L$23:$L$26</c:f>
              <c:numCache>
                <c:formatCode>General</c:formatCode>
                <c:ptCount val="4"/>
                <c:pt idx="0">
                  <c:v>2171</c:v>
                </c:pt>
                <c:pt idx="1">
                  <c:v>2131</c:v>
                </c:pt>
                <c:pt idx="2">
                  <c:v>643</c:v>
                </c:pt>
                <c:pt idx="3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ED-46BB-897E-9B9D5F49CB42}"/>
            </c:ext>
          </c:extLst>
        </c:ser>
        <c:ser>
          <c:idx val="1"/>
          <c:order val="1"/>
          <c:tx>
            <c:v>pv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Sheet1!$O$23:$O$26</c:f>
              <c:numCache>
                <c:formatCode>General</c:formatCode>
                <c:ptCount val="4"/>
                <c:pt idx="0">
                  <c:v>933</c:v>
                </c:pt>
                <c:pt idx="1">
                  <c:v>883.66666666666663</c:v>
                </c:pt>
                <c:pt idx="2">
                  <c:v>643</c:v>
                </c:pt>
                <c:pt idx="3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D-46BB-897E-9B9D5F49C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6427791"/>
        <c:axId val="826428207"/>
      </c:lineChart>
      <c:catAx>
        <c:axId val="82642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28207"/>
        <c:crosses val="autoZero"/>
        <c:auto val="1"/>
        <c:lblAlgn val="ctr"/>
        <c:lblOffset val="100"/>
        <c:noMultiLvlLbl val="0"/>
      </c:catAx>
      <c:valAx>
        <c:axId val="826428207"/>
        <c:scaling>
          <c:orientation val="minMax"/>
          <c:max val="10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42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133350</xdr:rowOff>
    </xdr:from>
    <xdr:to>
      <xdr:col>8</xdr:col>
      <xdr:colOff>434957</xdr:colOff>
      <xdr:row>12</xdr:row>
      <xdr:rowOff>36830</xdr:rowOff>
    </xdr:to>
    <xdr:pic>
      <xdr:nvPicPr>
        <xdr:cNvPr id="2" name="Immagine 8" descr="3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323850"/>
          <a:ext cx="5842635" cy="1998980"/>
        </a:xfrm>
        <a:prstGeom prst="rect">
          <a:avLst/>
        </a:prstGeom>
      </xdr:spPr>
    </xdr:pic>
    <xdr:clientData/>
  </xdr:twoCellAnchor>
  <xdr:twoCellAnchor>
    <xdr:from>
      <xdr:col>2</xdr:col>
      <xdr:colOff>476250</xdr:colOff>
      <xdr:row>3</xdr:row>
      <xdr:rowOff>91048</xdr:rowOff>
    </xdr:from>
    <xdr:to>
      <xdr:col>3</xdr:col>
      <xdr:colOff>420221</xdr:colOff>
      <xdr:row>4</xdr:row>
      <xdr:rowOff>14007</xdr:rowOff>
    </xdr:to>
    <xdr:cxnSp macro="">
      <xdr:nvCxnSpPr>
        <xdr:cNvPr id="4" name="Straight Connector 3"/>
        <xdr:cNvCxnSpPr/>
      </xdr:nvCxnSpPr>
      <xdr:spPr>
        <a:xfrm>
          <a:off x="1694890" y="658346"/>
          <a:ext cx="707371" cy="11205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397529</xdr:colOff>
      <xdr:row>4</xdr:row>
      <xdr:rowOff>26334</xdr:rowOff>
    </xdr:from>
    <xdr:to>
      <xdr:col>5</xdr:col>
      <xdr:colOff>84044</xdr:colOff>
      <xdr:row>5</xdr:row>
      <xdr:rowOff>168089</xdr:rowOff>
    </xdr:to>
    <xdr:cxnSp macro="">
      <xdr:nvCxnSpPr>
        <xdr:cNvPr id="6" name="Straight Connector 5"/>
        <xdr:cNvCxnSpPr/>
      </xdr:nvCxnSpPr>
      <xdr:spPr>
        <a:xfrm>
          <a:off x="2379569" y="782731"/>
          <a:ext cx="1059236" cy="3308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47345</xdr:colOff>
      <xdr:row>5</xdr:row>
      <xdr:rowOff>159404</xdr:rowOff>
    </xdr:from>
    <xdr:to>
      <xdr:col>6</xdr:col>
      <xdr:colOff>161084</xdr:colOff>
      <xdr:row>10</xdr:row>
      <xdr:rowOff>28014</xdr:rowOff>
    </xdr:to>
    <xdr:cxnSp macro="">
      <xdr:nvCxnSpPr>
        <xdr:cNvPr id="8" name="Straight Connector 7"/>
        <xdr:cNvCxnSpPr/>
      </xdr:nvCxnSpPr>
      <xdr:spPr>
        <a:xfrm>
          <a:off x="3402106" y="1104900"/>
          <a:ext cx="723059" cy="8141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109257</xdr:colOff>
      <xdr:row>27</xdr:row>
      <xdr:rowOff>74658</xdr:rowOff>
    </xdr:from>
    <xdr:to>
      <xdr:col>17</xdr:col>
      <xdr:colOff>416018</xdr:colOff>
      <xdr:row>43</xdr:row>
      <xdr:rowOff>84043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27" zoomScale="136" zoomScaleNormal="136" workbookViewId="0">
      <selection activeCell="A39" sqref="A39"/>
    </sheetView>
  </sheetViews>
  <sheetFormatPr defaultRowHeight="15" x14ac:dyDescent="0.25"/>
  <cols>
    <col min="3" max="3" width="11.42578125" bestFit="1" customWidth="1"/>
    <col min="4" max="5" width="12.5703125" bestFit="1" customWidth="1"/>
    <col min="9" max="9" width="13.140625" bestFit="1" customWidth="1"/>
    <col min="10" max="10" width="12.5703125" bestFit="1" customWidth="1"/>
  </cols>
  <sheetData>
    <row r="1" spans="1:11" x14ac:dyDescent="0.25">
      <c r="A1" t="s">
        <v>0</v>
      </c>
      <c r="E1" t="s">
        <v>51</v>
      </c>
    </row>
    <row r="14" spans="1:11" x14ac:dyDescent="0.25">
      <c r="A14" t="s">
        <v>1</v>
      </c>
      <c r="B14">
        <v>10</v>
      </c>
      <c r="C14" t="s">
        <v>2</v>
      </c>
    </row>
    <row r="15" spans="1:11" x14ac:dyDescent="0.25">
      <c r="A15" t="s">
        <v>3</v>
      </c>
      <c r="B15">
        <v>0.05</v>
      </c>
      <c r="C15" t="s">
        <v>6</v>
      </c>
      <c r="D15" t="s">
        <v>7</v>
      </c>
      <c r="E15">
        <v>1.2</v>
      </c>
      <c r="F15" t="s">
        <v>10</v>
      </c>
      <c r="G15" t="s">
        <v>11</v>
      </c>
      <c r="H15">
        <v>5</v>
      </c>
      <c r="I15" t="s">
        <v>18</v>
      </c>
      <c r="J15">
        <f>Dvaria/mu_1</f>
        <v>3.7222222222222225E-11</v>
      </c>
      <c r="K15" t="s">
        <v>17</v>
      </c>
    </row>
    <row r="16" spans="1:11" x14ac:dyDescent="0.25">
      <c r="A16" t="s">
        <v>4</v>
      </c>
      <c r="B16">
        <v>0.1</v>
      </c>
      <c r="C16" t="s">
        <v>6</v>
      </c>
      <c r="D16" t="s">
        <v>8</v>
      </c>
      <c r="E16">
        <v>0.05</v>
      </c>
      <c r="F16" t="s">
        <v>10</v>
      </c>
      <c r="G16" t="s">
        <v>12</v>
      </c>
      <c r="H16">
        <v>10</v>
      </c>
      <c r="I16" t="s">
        <v>19</v>
      </c>
      <c r="J16">
        <f>Dvaria/mu_2</f>
        <v>1.8611111111111113E-11</v>
      </c>
      <c r="K16" t="s">
        <v>17</v>
      </c>
    </row>
    <row r="17" spans="1:15" x14ac:dyDescent="0.25">
      <c r="A17" t="s">
        <v>5</v>
      </c>
      <c r="B17">
        <v>0.05</v>
      </c>
      <c r="C17" t="s">
        <v>6</v>
      </c>
      <c r="D17" t="s">
        <v>9</v>
      </c>
      <c r="E17">
        <v>1.5</v>
      </c>
      <c r="F17" t="s">
        <v>10</v>
      </c>
      <c r="G17" t="s">
        <v>13</v>
      </c>
      <c r="H17">
        <v>20</v>
      </c>
      <c r="I17" t="s">
        <v>20</v>
      </c>
      <c r="J17">
        <f>Dvaria/mu_3</f>
        <v>9.3055555555555563E-12</v>
      </c>
      <c r="K17" t="s">
        <v>17</v>
      </c>
    </row>
    <row r="19" spans="1:15" x14ac:dyDescent="0.25">
      <c r="A19" t="s">
        <v>14</v>
      </c>
      <c r="D19" t="s">
        <v>15</v>
      </c>
      <c r="E19" s="1">
        <v>6.7000000000000004E-7</v>
      </c>
      <c r="F19" t="s">
        <v>16</v>
      </c>
    </row>
    <row r="20" spans="1:15" x14ac:dyDescent="0.25">
      <c r="D20" t="s">
        <v>15</v>
      </c>
      <c r="E20" s="1">
        <f>E19/3600</f>
        <v>1.8611111111111113E-10</v>
      </c>
      <c r="F20" t="s">
        <v>17</v>
      </c>
    </row>
    <row r="21" spans="1:15" x14ac:dyDescent="0.25">
      <c r="K21" t="s">
        <v>36</v>
      </c>
    </row>
    <row r="22" spans="1:15" ht="17.25" x14ac:dyDescent="0.25">
      <c r="A22" t="s">
        <v>21</v>
      </c>
      <c r="C22">
        <f>1/8</f>
        <v>0.125</v>
      </c>
      <c r="D22" t="s">
        <v>44</v>
      </c>
      <c r="F22" t="s">
        <v>29</v>
      </c>
      <c r="I22">
        <f>20/C27</f>
        <v>8.8888888888888911</v>
      </c>
      <c r="J22" t="s">
        <v>32</v>
      </c>
      <c r="K22" t="s">
        <v>42</v>
      </c>
      <c r="L22">
        <v>2334</v>
      </c>
      <c r="M22" t="s">
        <v>41</v>
      </c>
      <c r="N22" t="s">
        <v>62</v>
      </c>
    </row>
    <row r="23" spans="1:15" x14ac:dyDescent="0.25">
      <c r="A23" t="s">
        <v>22</v>
      </c>
      <c r="C23">
        <f>s_1/lamda1</f>
        <v>4.1666666666666671E-2</v>
      </c>
      <c r="D23" t="s">
        <v>27</v>
      </c>
      <c r="F23" t="s">
        <v>30</v>
      </c>
      <c r="I23">
        <f>20-Qpunto*C22</f>
        <v>18.888888888888889</v>
      </c>
      <c r="J23" t="s">
        <v>28</v>
      </c>
      <c r="K23" t="s">
        <v>37</v>
      </c>
      <c r="L23">
        <v>2171</v>
      </c>
      <c r="M23" t="s">
        <v>41</v>
      </c>
      <c r="N23" t="s">
        <v>54</v>
      </c>
      <c r="O23" s="3">
        <f>pvin</f>
        <v>933</v>
      </c>
    </row>
    <row r="24" spans="1:15" x14ac:dyDescent="0.25">
      <c r="A24" t="s">
        <v>23</v>
      </c>
      <c r="C24">
        <f>s_2/lamda2</f>
        <v>2</v>
      </c>
      <c r="D24" t="s">
        <v>27</v>
      </c>
      <c r="F24" t="s">
        <v>31</v>
      </c>
      <c r="I24">
        <f>I23-Qpunto*C23</f>
        <v>18.518518518518519</v>
      </c>
      <c r="J24" t="s">
        <v>28</v>
      </c>
      <c r="K24" t="s">
        <v>38</v>
      </c>
      <c r="L24">
        <v>2131</v>
      </c>
      <c r="M24" t="s">
        <v>41</v>
      </c>
      <c r="N24" t="s">
        <v>61</v>
      </c>
      <c r="O24" s="3">
        <f>J35</f>
        <v>883.66666666666663</v>
      </c>
    </row>
    <row r="25" spans="1:15" x14ac:dyDescent="0.25">
      <c r="A25" t="s">
        <v>24</v>
      </c>
      <c r="C25">
        <f>s_3/lamda3</f>
        <v>3.3333333333333333E-2</v>
      </c>
      <c r="D25" t="s">
        <v>27</v>
      </c>
      <c r="F25" t="s">
        <v>33</v>
      </c>
      <c r="I25">
        <f>I24-Qpunto*C24</f>
        <v>0.74074074074073692</v>
      </c>
      <c r="J25" t="s">
        <v>28</v>
      </c>
      <c r="K25" t="s">
        <v>39</v>
      </c>
      <c r="L25">
        <v>643</v>
      </c>
      <c r="M25" t="s">
        <v>41</v>
      </c>
      <c r="N25" t="s">
        <v>60</v>
      </c>
      <c r="O25" s="4">
        <v>643</v>
      </c>
    </row>
    <row r="26" spans="1:15" x14ac:dyDescent="0.25">
      <c r="A26" t="s">
        <v>25</v>
      </c>
      <c r="C26">
        <f>1/20</f>
        <v>0.05</v>
      </c>
      <c r="D26" t="s">
        <v>27</v>
      </c>
      <c r="F26" t="s">
        <v>34</v>
      </c>
      <c r="I26">
        <f>I25-Qpunto*C25</f>
        <v>0.44444444444444053</v>
      </c>
      <c r="J26" t="s">
        <v>28</v>
      </c>
      <c r="K26" t="s">
        <v>40</v>
      </c>
      <c r="L26">
        <v>629</v>
      </c>
      <c r="M26" t="s">
        <v>41</v>
      </c>
      <c r="N26" t="s">
        <v>59</v>
      </c>
      <c r="O26" s="3">
        <f>pvout</f>
        <v>489</v>
      </c>
    </row>
    <row r="27" spans="1:15" x14ac:dyDescent="0.25">
      <c r="A27" s="2" t="s">
        <v>26</v>
      </c>
      <c r="B27" s="2"/>
      <c r="C27" s="2">
        <f>SUM(C22:C26)</f>
        <v>2.2499999999999996</v>
      </c>
      <c r="D27" t="s">
        <v>27</v>
      </c>
      <c r="F27" t="s">
        <v>35</v>
      </c>
      <c r="I27">
        <f>I26-Qpunto*C26</f>
        <v>-4.0523140398818214E-15</v>
      </c>
      <c r="J27" t="s">
        <v>28</v>
      </c>
      <c r="K27" t="s">
        <v>43</v>
      </c>
      <c r="L27">
        <v>611</v>
      </c>
      <c r="M27" t="s">
        <v>41</v>
      </c>
    </row>
    <row r="29" spans="1:15" x14ac:dyDescent="0.25">
      <c r="A29" t="s">
        <v>45</v>
      </c>
      <c r="C29">
        <f>s_1/Dv_1</f>
        <v>1343283582.0895522</v>
      </c>
      <c r="D29" t="s">
        <v>48</v>
      </c>
    </row>
    <row r="30" spans="1:15" x14ac:dyDescent="0.25">
      <c r="A30" t="s">
        <v>46</v>
      </c>
      <c r="C30">
        <f>s_2/Dv_2</f>
        <v>5373134328.3582087</v>
      </c>
      <c r="D30" t="s">
        <v>48</v>
      </c>
    </row>
    <row r="31" spans="1:15" x14ac:dyDescent="0.25">
      <c r="A31" t="s">
        <v>47</v>
      </c>
      <c r="C31">
        <f>s_3/Dv_3</f>
        <v>5373134328.3582087</v>
      </c>
      <c r="D31" t="s">
        <v>48</v>
      </c>
    </row>
    <row r="33" spans="1:10" x14ac:dyDescent="0.25">
      <c r="A33" t="s">
        <v>49</v>
      </c>
    </row>
    <row r="34" spans="1:10" x14ac:dyDescent="0.25">
      <c r="A34" t="s">
        <v>50</v>
      </c>
      <c r="D34">
        <f>s_1*mu_1/Dvaria</f>
        <v>1343283582.0895522</v>
      </c>
      <c r="E34" t="s">
        <v>48</v>
      </c>
      <c r="G34" t="s">
        <v>54</v>
      </c>
      <c r="H34">
        <v>933</v>
      </c>
      <c r="I34" t="s">
        <v>41</v>
      </c>
    </row>
    <row r="35" spans="1:10" x14ac:dyDescent="0.25">
      <c r="A35" t="s">
        <v>57</v>
      </c>
      <c r="D35">
        <f>s_2*mu_2/Dvaria</f>
        <v>5373134328.3582087</v>
      </c>
      <c r="E35" t="s">
        <v>48</v>
      </c>
      <c r="G35" t="s">
        <v>56</v>
      </c>
      <c r="J35">
        <f>pvin-jpunto*Rd_1</f>
        <v>883.66666666666663</v>
      </c>
    </row>
    <row r="36" spans="1:10" x14ac:dyDescent="0.25">
      <c r="A36" t="s">
        <v>66</v>
      </c>
      <c r="D36">
        <f>s_3*mu_3/Dvaria</f>
        <v>5373134328.3582087</v>
      </c>
      <c r="E36" t="s">
        <v>48</v>
      </c>
      <c r="G36" t="s">
        <v>58</v>
      </c>
      <c r="J36">
        <f>J35-jpunto*Rd_2</f>
        <v>686.33333333333326</v>
      </c>
    </row>
    <row r="37" spans="1:10" x14ac:dyDescent="0.25">
      <c r="C37" t="s">
        <v>52</v>
      </c>
      <c r="D37">
        <f>SUM(D34:D36)</f>
        <v>12089552238.805969</v>
      </c>
      <c r="E37" t="s">
        <v>48</v>
      </c>
      <c r="G37" t="s">
        <v>59</v>
      </c>
      <c r="H37">
        <v>489</v>
      </c>
      <c r="I37" t="s">
        <v>41</v>
      </c>
    </row>
    <row r="38" spans="1:10" x14ac:dyDescent="0.25">
      <c r="A38" t="s">
        <v>53</v>
      </c>
      <c r="D38">
        <f>(pvin-pvout)/D37</f>
        <v>3.6725925925925927E-8</v>
      </c>
      <c r="E38" t="s">
        <v>55</v>
      </c>
    </row>
    <row r="40" spans="1:10" x14ac:dyDescent="0.25">
      <c r="A40" t="s">
        <v>63</v>
      </c>
    </row>
    <row r="42" spans="1:10" x14ac:dyDescent="0.25">
      <c r="A42" t="s">
        <v>64</v>
      </c>
      <c r="E42">
        <f>(pvin-L25)/(Rd_1+Rd_2)</f>
        <v>4.3177777777777783E-8</v>
      </c>
      <c r="F42" t="s">
        <v>55</v>
      </c>
    </row>
    <row r="43" spans="1:10" x14ac:dyDescent="0.25">
      <c r="A43" t="s">
        <v>65</v>
      </c>
      <c r="E43">
        <f>(L25-pvout)/Rd_3</f>
        <v>2.8661111111111112E-8</v>
      </c>
      <c r="F43" t="s">
        <v>55</v>
      </c>
    </row>
    <row r="44" spans="1:10" x14ac:dyDescent="0.25">
      <c r="A44" t="s">
        <v>68</v>
      </c>
      <c r="E44">
        <f>E42-E43</f>
        <v>1.4516666666666671E-8</v>
      </c>
      <c r="F44" t="s">
        <v>55</v>
      </c>
    </row>
    <row r="45" spans="1:10" x14ac:dyDescent="0.25">
      <c r="A45" t="s">
        <v>67</v>
      </c>
      <c r="E45">
        <f>E44*S*3600*24</f>
        <v>1.2542400000000002E-2</v>
      </c>
      <c r="F45" t="s">
        <v>69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Sheet1</vt:lpstr>
      <vt:lpstr>Dv_1</vt:lpstr>
      <vt:lpstr>Dv_2</vt:lpstr>
      <vt:lpstr>Dv_3</vt:lpstr>
      <vt:lpstr>Dvaria</vt:lpstr>
      <vt:lpstr>jpunto</vt:lpstr>
      <vt:lpstr>lamda1</vt:lpstr>
      <vt:lpstr>lamda2</vt:lpstr>
      <vt:lpstr>lamda3</vt:lpstr>
      <vt:lpstr>mu_1</vt:lpstr>
      <vt:lpstr>mu_2</vt:lpstr>
      <vt:lpstr>mu_3</vt:lpstr>
      <vt:lpstr>pvin</vt:lpstr>
      <vt:lpstr>pvout</vt:lpstr>
      <vt:lpstr>Qpunto</vt:lpstr>
      <vt:lpstr>Rd_1</vt:lpstr>
      <vt:lpstr>Rd_2</vt:lpstr>
      <vt:lpstr>Rd_3</vt:lpstr>
      <vt:lpstr>S</vt:lpstr>
      <vt:lpstr>s_1</vt:lpstr>
      <vt:lpstr>s_2</vt:lpstr>
      <vt:lpstr>s_3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2018-03-14T10:30:27Z</dcterms:created>
  <dcterms:modified xsi:type="dcterms:W3CDTF">2018-03-14T11:49:56Z</dcterms:modified>
</cp:coreProperties>
</file>