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arina\My Documents\Esami\17-09-2019\"/>
    </mc:Choice>
  </mc:AlternateContent>
  <xr:revisionPtr revIDLastSave="0" documentId="13_ncr:1_{7A812A02-01A6-4C86-AA9E-B54A01A506F9}" xr6:coauthVersionLast="41" xr6:coauthVersionMax="41" xr10:uidLastSave="{00000000-0000-0000-0000-000000000000}"/>
  <bookViews>
    <workbookView xWindow="1050" yWindow="-120" windowWidth="27870" windowHeight="16440" xr2:uid="{00000000-000D-0000-FFFF-FFFF00000000}"/>
  </bookViews>
  <sheets>
    <sheet name="Applied Acoustics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'Applied Acoustics'!$P$2</definedName>
    <definedName name="AA">'Applied Acoustics'!$F$20</definedName>
    <definedName name="AB">#REF!</definedName>
    <definedName name="Alfa">'Applied Acoustics'!$F$9</definedName>
    <definedName name="B">'Applied Acoustics'!$P$3</definedName>
    <definedName name="BB">#REF!</definedName>
    <definedName name="CC">'Applied Acoustics'!$P$4</definedName>
    <definedName name="CCC">'Applied Acoustics'!#REF!</definedName>
    <definedName name="CD">#REF!</definedName>
    <definedName name="COP">'Applied Acoustics'!#REF!</definedName>
    <definedName name="cp">'Applied Acoustics'!#REF!</definedName>
    <definedName name="cpa">#REF!</definedName>
    <definedName name="cvn">#REF!</definedName>
    <definedName name="cvo">#REF!</definedName>
    <definedName name="Cx">#REF!</definedName>
    <definedName name="D">'Applied Acoustics'!$P$5</definedName>
    <definedName name="DD">#REF!</definedName>
    <definedName name="delta">'Applied Acoustics'!$F$27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L">'Applied Acoustics'!$F$29</definedName>
    <definedName name="Dp">#REF!</definedName>
    <definedName name="E">'Applied Acoustics'!$P$6</definedName>
    <definedName name="EE">#REF!</definedName>
    <definedName name="EF">#REF!</definedName>
    <definedName name="F">'Applied Acoustics'!$P$7</definedName>
    <definedName name="FF">#REF!</definedName>
    <definedName name="fr">'Applied Acoustics'!#REF!</definedName>
    <definedName name="freq">'Applied Acoustics'!$B$27</definedName>
    <definedName name="hconv">#REF!</definedName>
    <definedName name="I">'Applied Acoustics'!#REF!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">'Applied Acoustics'!$F$11</definedName>
    <definedName name="Ldir">#REF!</definedName>
    <definedName name="Lep">#REF!</definedName>
    <definedName name="Leq">#REF!</definedName>
    <definedName name="Linc">'Applied Acoustics'!$B$9</definedName>
    <definedName name="LProsa">#REF!</definedName>
    <definedName name="Lrif">'Applied Acoustics'!$B$10</definedName>
    <definedName name="Lw">'Applied Acoustics'!$J$20</definedName>
    <definedName name="Lw1m">#REF!</definedName>
    <definedName name="M">'Applied Acoustics'!#REF!</definedName>
    <definedName name="Ma">#REF!</definedName>
    <definedName name="Maria">'Applied Acoustics'!#REF!</definedName>
    <definedName name="mat">'Applied Acoustics'!$B$3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">'Applied Acoustics'!$F$28</definedName>
    <definedName name="Niacqua">#REF!</definedName>
    <definedName name="niaria">#REF!</definedName>
    <definedName name="Nices">#REF!</definedName>
    <definedName name="Nstud">'Applied Acoustics'!#REF!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'Applied Acoustics'!#REF!</definedName>
    <definedName name="Qm">#REF!</definedName>
    <definedName name="Qpunto">'Applied Acoustics'!#REF!</definedName>
    <definedName name="QQ">#REF!</definedName>
    <definedName name="Qscamb">#REF!</definedName>
    <definedName name="Raria">#REF!</definedName>
    <definedName name="Rho">'Applied Acoustics'!#REF!</definedName>
    <definedName name="Rhoa">#REF!</definedName>
    <definedName name="RhoL">#REF!</definedName>
    <definedName name="RhoS">#REF!</definedName>
    <definedName name="RR">'Applied Acoustics'!#REF!</definedName>
    <definedName name="rrr">#REF!</definedName>
    <definedName name="rrrr">[1]Calcoli!$G$29</definedName>
    <definedName name="Rtot">#REF!</definedName>
    <definedName name="s">'Applied Acoustics'!#REF!</definedName>
    <definedName name="schj">#REF!</definedName>
    <definedName name="Sdiv">#REF!</definedName>
    <definedName name="Sigma">'Applied Acoustics'!#REF!</definedName>
    <definedName name="spess1">#REF!</definedName>
    <definedName name="spess2">#REF!</definedName>
    <definedName name="spess3">#REF!</definedName>
    <definedName name="SPL_1">'Applied Acoustics'!$B$28</definedName>
    <definedName name="T">'Applied Acoustics'!#REF!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'Applied Acoustics'!$B$20</definedName>
    <definedName name="Vfin">#REF!</definedName>
    <definedName name="Vn">#REF!</definedName>
    <definedName name="Vo">#REF!</definedName>
    <definedName name="Vol">#REF!</definedName>
    <definedName name="W">'Applied Acoustics'!#REF!</definedName>
    <definedName name="XX">#REF!</definedName>
    <definedName name="XXX1">#REF!</definedName>
    <definedName name="Z">'Applied Acoustics'!$B$8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" i="1" l="1"/>
  <c r="P2" i="1" l="1"/>
  <c r="P3" i="1" s="1"/>
  <c r="P4" i="1" l="1"/>
  <c r="P5" i="1" s="1"/>
  <c r="J20" i="1" s="1"/>
  <c r="P6" i="1" l="1"/>
  <c r="P7" i="1" l="1"/>
  <c r="F9" i="1" s="1"/>
  <c r="B10" i="1" s="1"/>
  <c r="F14" i="1" s="1"/>
  <c r="F27" i="1"/>
  <c r="F21" i="1"/>
  <c r="B20" i="1" l="1"/>
  <c r="F20" i="1"/>
  <c r="F22" i="1" s="1"/>
  <c r="F23" i="1" s="1"/>
  <c r="B27" i="1"/>
  <c r="F28" i="1" s="1"/>
  <c r="F29" i="1" s="1"/>
  <c r="B28" i="1"/>
  <c r="F12" i="1"/>
  <c r="F11" i="1"/>
  <c r="F30" i="1" l="1"/>
  <c r="F13" i="1"/>
</calcChain>
</file>

<file path=xl/sharedStrings.xml><?xml version="1.0" encoding="utf-8"?>
<sst xmlns="http://schemas.openxmlformats.org/spreadsheetml/2006/main" count="59" uniqueCount="42">
  <si>
    <t>Matricola</t>
  </si>
  <si>
    <t>A</t>
  </si>
  <si>
    <t>dB</t>
  </si>
  <si>
    <t>B</t>
  </si>
  <si>
    <t>C</t>
  </si>
  <si>
    <t>D</t>
  </si>
  <si>
    <t>E</t>
  </si>
  <si>
    <t>F</t>
  </si>
  <si>
    <t>Exercise 1 (tolerance +/- 0.05, 0.5 dB)</t>
  </si>
  <si>
    <t>(5 points)</t>
  </si>
  <si>
    <t xml:space="preserve">dB       </t>
  </si>
  <si>
    <t>Exercise 2 (tolerance +/- 0.5 dB)</t>
  </si>
  <si>
    <r>
      <t xml:space="preserve">An omnidirectional point source, radiating incoherent noise, is located inside a room, having dimension of m (6+F)x(4+E)x(2+D/2) and with an average value of the absorption coefficient </t>
    </r>
    <r>
      <rPr>
        <sz val="12"/>
        <color theme="1"/>
        <rFont val="Arial"/>
        <family val="2"/>
      </rPr>
      <t>α</t>
    </r>
    <r>
      <rPr>
        <sz val="12"/>
        <color theme="1"/>
        <rFont val="Times New Roman"/>
        <family val="1"/>
      </rPr>
      <t>=0.3+F/50. The Sound Power Level Lw is equal to 100+D dB.</t>
    </r>
  </si>
  <si>
    <t>A microphone is located at a distance of 3+E/2 m.</t>
  </si>
  <si>
    <t>Determine the following values of the SPL at the microphone.</t>
  </si>
  <si>
    <t>Exercise 3 (tolerance +/- 0.5 dB)</t>
  </si>
  <si>
    <t>Applied Acoustics del 17/09/2019</t>
  </si>
  <si>
    <r>
      <t xml:space="preserve">A plane wave impinges orthogonally against a planar surface, having an absorption coefficient 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</rPr>
      <t xml:space="preserve"> equal to 0.4+F/50. Compute the Reactivity Index (L</t>
    </r>
    <r>
      <rPr>
        <vertAlign val="sub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-L</t>
    </r>
    <r>
      <rPr>
        <vertAlign val="subscript"/>
        <sz val="12"/>
        <color theme="1"/>
        <rFont val="Times New Roman"/>
        <family val="1"/>
      </rPr>
      <t>I</t>
    </r>
    <r>
      <rPr>
        <sz val="12"/>
        <color theme="1"/>
        <rFont val="Times New Roman"/>
        <family val="1"/>
      </rPr>
      <t>) in dB and the reduction of the reflected SPL compared with the incident SPL.</t>
    </r>
  </si>
  <si>
    <r>
      <t xml:space="preserve">A point-like sound source radiates a dominant pure tone at a frequency of 120+F*20 Hz. For attenuating it, a noise screen is employed. At the listening point, without barrier, the source produces an SPL of 80+F dB. The barrier causes an increase of the path between source and receiver, </t>
    </r>
    <r>
      <rPr>
        <sz val="12"/>
        <color theme="1"/>
        <rFont val="Symbol"/>
        <family val="1"/>
        <charset val="2"/>
      </rPr>
      <t>d</t>
    </r>
    <r>
      <rPr>
        <sz val="12"/>
        <color theme="1"/>
        <rFont val="Times New Roman"/>
        <family val="1"/>
      </rPr>
      <t xml:space="preserve"> = 1+E/10 m. Compute the new value of SPL after installing the barrier.</t>
    </r>
  </si>
  <si>
    <t>Linc =</t>
  </si>
  <si>
    <t>Alfa =</t>
  </si>
  <si>
    <t>Lrif =</t>
  </si>
  <si>
    <t>Ld = 10*log10(10^(Linc/10)+10^(Lrif/10)) =</t>
  </si>
  <si>
    <t>Li = 10*log10(10^(Linc/10)-10^(Lrif/10)) =</t>
  </si>
  <si>
    <t>V =</t>
  </si>
  <si>
    <t>m3</t>
  </si>
  <si>
    <t>A =</t>
  </si>
  <si>
    <t>m2</t>
  </si>
  <si>
    <t>Direct Sound SPL = Lw -11-20*log(r) =</t>
  </si>
  <si>
    <t>Lw =</t>
  </si>
  <si>
    <t>Reverberant Sound SPL = Lw +10*log10(4/A) =</t>
  </si>
  <si>
    <t>Total SPL = 10*log10(10^(Ldir/10)+10^(Lrev/10)) =</t>
  </si>
  <si>
    <t>f =</t>
  </si>
  <si>
    <t>Hz</t>
  </si>
  <si>
    <t>Delta =</t>
  </si>
  <si>
    <t>m</t>
  </si>
  <si>
    <t>SPL1 =</t>
  </si>
  <si>
    <t>N = 2*d*f/c =</t>
  </si>
  <si>
    <t>Delta L = 10*log10(3+20*N) =</t>
  </si>
  <si>
    <t>Total SPL = SPL1 - Delta L =</t>
  </si>
  <si>
    <r>
      <t>- Reactivity Index L</t>
    </r>
    <r>
      <rPr>
        <b/>
        <vertAlign val="subscript"/>
        <sz val="12"/>
        <color theme="1"/>
        <rFont val="Times New Roman"/>
        <family val="1"/>
      </rPr>
      <t>D</t>
    </r>
    <r>
      <rPr>
        <b/>
        <sz val="12"/>
        <color theme="1"/>
        <rFont val="Times New Roman"/>
        <family val="1"/>
      </rPr>
      <t>-L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 xml:space="preserve"> =</t>
    </r>
  </si>
  <si>
    <r>
      <t>-</t>
    </r>
    <r>
      <rPr>
        <b/>
        <sz val="7"/>
        <color theme="1"/>
        <rFont val="Times New Roman"/>
        <family val="1"/>
      </rPr>
      <t> </t>
    </r>
    <r>
      <rPr>
        <b/>
        <sz val="12"/>
        <color theme="1"/>
        <rFont val="Times New Roman"/>
        <family val="1"/>
      </rPr>
      <t>Reflected Sound SPL reduction (Linc-Lrif)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</si>
</sst>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2" fillId="0" borderId="0" xfId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Alignment="1"/>
    <xf numFmtId="2" fontId="1" fillId="0" borderId="2" xfId="0" applyNumberFormat="1" applyFont="1" applyBorder="1" applyAlignment="1">
      <alignment horizontal="justify" vertical="center"/>
    </xf>
    <xf numFmtId="2" fontId="1" fillId="0" borderId="1" xfId="0" applyNumberFormat="1" applyFont="1" applyBorder="1" applyAlignment="1">
      <alignment vertical="center"/>
    </xf>
    <xf numFmtId="0" fontId="7" fillId="0" borderId="0" xfId="0" quotePrefix="1" applyFont="1" applyAlignment="1">
      <alignment horizontal="justify" vertical="center"/>
    </xf>
    <xf numFmtId="0" fontId="1" fillId="0" borderId="0" xfId="0" applyFont="1" applyAlignment="1"/>
    <xf numFmtId="0" fontId="7" fillId="0" borderId="0" xfId="0" applyFont="1" applyAlignment="1">
      <alignment horizontal="justify" vertical="center"/>
    </xf>
    <xf numFmtId="0" fontId="0" fillId="0" borderId="3" xfId="0" applyBorder="1" applyAlignment="1"/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7" fillId="0" borderId="0" xfId="0" quotePrefix="1" applyFont="1" applyAlignment="1">
      <alignment horizontal="justify" vertical="center" wrapText="1"/>
    </xf>
    <xf numFmtId="0" fontId="1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9" zoomScale="95" zoomScaleNormal="95" workbookViewId="0">
      <selection activeCell="F20" sqref="F20"/>
    </sheetView>
  </sheetViews>
  <sheetFormatPr defaultRowHeight="12.75" x14ac:dyDescent="0.2"/>
  <cols>
    <col min="1" max="1" width="9.140625" style="7"/>
    <col min="2" max="2" width="10" style="7" bestFit="1" customWidth="1"/>
    <col min="3" max="4" width="9.140625" style="7"/>
    <col min="5" max="5" width="15.85546875" style="7" customWidth="1"/>
    <col min="6" max="6" width="13.140625" style="7" bestFit="1" customWidth="1"/>
    <col min="7" max="7" width="10.85546875" style="7" customWidth="1"/>
    <col min="8" max="8" width="9.140625" style="7"/>
    <col min="9" max="9" width="11" style="7" customWidth="1"/>
    <col min="10" max="10" width="12.42578125" style="7" customWidth="1"/>
    <col min="11" max="13" width="9.140625" style="7"/>
  </cols>
  <sheetData>
    <row r="1" spans="1:16" x14ac:dyDescent="0.2">
      <c r="A1" s="6" t="s">
        <v>16</v>
      </c>
      <c r="B1" s="6"/>
      <c r="O1" s="2" t="s">
        <v>0</v>
      </c>
      <c r="P1" s="2">
        <f>mat</f>
        <v>293075</v>
      </c>
    </row>
    <row r="2" spans="1:16" x14ac:dyDescent="0.2">
      <c r="A2" s="6"/>
      <c r="B2" s="6"/>
      <c r="O2" s="2" t="s">
        <v>1</v>
      </c>
      <c r="P2" s="2">
        <f>INT(P1/100000)</f>
        <v>2</v>
      </c>
    </row>
    <row r="3" spans="1:16" x14ac:dyDescent="0.2">
      <c r="A3" s="6" t="s">
        <v>0</v>
      </c>
      <c r="B3" s="6">
        <v>293075</v>
      </c>
      <c r="O3" s="2" t="s">
        <v>3</v>
      </c>
      <c r="P3" s="2">
        <f>INT((P1-P2*100000)/10000)</f>
        <v>9</v>
      </c>
    </row>
    <row r="4" spans="1:16" s="1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2" t="s">
        <v>4</v>
      </c>
      <c r="P4" s="2">
        <f>INT((P1-P2*100000-P3*10000)/1000)</f>
        <v>3</v>
      </c>
    </row>
    <row r="5" spans="1:16" s="1" customForma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O5" s="2" t="s">
        <v>5</v>
      </c>
      <c r="P5" s="2">
        <f>INT((P1-P2*100000-P3*10000-P4*1000)/100)</f>
        <v>0</v>
      </c>
    </row>
    <row r="6" spans="1:16" s="1" customForma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2" t="s">
        <v>6</v>
      </c>
      <c r="P6" s="2">
        <f>INT((P1-P2*100000-P3*10000-P4*1000-P5*100)/10)</f>
        <v>7</v>
      </c>
    </row>
    <row r="7" spans="1:16" s="1" customFormat="1" ht="12" customHeight="1" x14ac:dyDescent="0.2">
      <c r="A7" s="5" t="s">
        <v>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O7" s="2" t="s">
        <v>7</v>
      </c>
      <c r="P7" s="2">
        <f>INT((P1-P2*100000-P3*10000-P4*1000-P5*100-P6*10))</f>
        <v>5</v>
      </c>
    </row>
    <row r="8" spans="1:16" s="1" customFormat="1" ht="45.75" customHeight="1" x14ac:dyDescent="0.2">
      <c r="A8" s="17" t="s">
        <v>17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6" s="1" customFormat="1" ht="15.75" x14ac:dyDescent="0.2">
      <c r="A9" s="3" t="s">
        <v>19</v>
      </c>
      <c r="B9" s="7">
        <v>100</v>
      </c>
      <c r="C9" s="7" t="s">
        <v>2</v>
      </c>
      <c r="D9" s="7"/>
      <c r="E9" s="7" t="s">
        <v>20</v>
      </c>
      <c r="F9" s="7">
        <f>0.4+F/50</f>
        <v>0.5</v>
      </c>
      <c r="G9" s="7"/>
      <c r="H9" s="7"/>
      <c r="I9" s="7"/>
      <c r="J9" s="7"/>
      <c r="K9" s="7"/>
      <c r="L9" s="7"/>
      <c r="M9" s="7"/>
    </row>
    <row r="10" spans="1:16" s="1" customFormat="1" ht="15.75" x14ac:dyDescent="0.2">
      <c r="A10" s="3" t="s">
        <v>21</v>
      </c>
      <c r="B10" s="7">
        <f>Linc+10*LOG10(1-Alfa)</f>
        <v>96.989700043360187</v>
      </c>
      <c r="C10" s="7" t="s"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6" s="1" customFormat="1" ht="19.5" customHeight="1" x14ac:dyDescent="0.2">
      <c r="A11" s="17" t="s">
        <v>22</v>
      </c>
      <c r="B11" s="18"/>
      <c r="C11" s="18"/>
      <c r="D11" s="18"/>
      <c r="E11" s="18"/>
      <c r="F11" s="7">
        <f>10*LOG10(10^(Linc/10)+10^(Lrif/10))</f>
        <v>101.76091259055681</v>
      </c>
      <c r="G11" s="7" t="s">
        <v>2</v>
      </c>
      <c r="H11" s="7"/>
      <c r="I11" s="7"/>
      <c r="J11" s="7"/>
      <c r="K11" s="7"/>
      <c r="L11" s="7"/>
      <c r="M11" s="7"/>
      <c r="O11" s="2"/>
      <c r="P11" s="2"/>
    </row>
    <row r="12" spans="1:16" s="1" customFormat="1" ht="19.5" customHeight="1" thickBot="1" x14ac:dyDescent="0.25">
      <c r="A12" s="17" t="s">
        <v>23</v>
      </c>
      <c r="B12" s="18"/>
      <c r="C12" s="18"/>
      <c r="D12" s="18"/>
      <c r="E12" s="18"/>
      <c r="F12" s="7">
        <f>10*LOG10(10^(Linc/10)-10^(Lrif/10))</f>
        <v>96.989700043360187</v>
      </c>
      <c r="G12" s="7" t="s">
        <v>2</v>
      </c>
      <c r="H12" s="7"/>
      <c r="I12" s="7"/>
      <c r="J12" s="7"/>
      <c r="K12" s="7"/>
      <c r="L12" s="7"/>
      <c r="M12" s="7"/>
      <c r="O12" s="2"/>
      <c r="P12" s="2"/>
    </row>
    <row r="13" spans="1:16" s="1" customFormat="1" ht="32.25" thickBot="1" x14ac:dyDescent="0.25">
      <c r="A13" s="19" t="s">
        <v>40</v>
      </c>
      <c r="B13" s="20"/>
      <c r="C13" s="20"/>
      <c r="D13" s="20"/>
      <c r="E13" s="3"/>
      <c r="F13" s="10">
        <f>Ld-F12</f>
        <v>4.771212547196626</v>
      </c>
      <c r="G13" s="9" t="s">
        <v>2</v>
      </c>
      <c r="H13" s="3" t="s">
        <v>9</v>
      </c>
      <c r="I13" s="7"/>
      <c r="J13" s="7"/>
      <c r="K13" s="7"/>
      <c r="L13" s="7"/>
      <c r="M13" s="7"/>
      <c r="N13" s="8"/>
    </row>
    <row r="14" spans="1:16" ht="32.25" thickBot="1" x14ac:dyDescent="0.25">
      <c r="A14" s="11" t="s">
        <v>41</v>
      </c>
      <c r="B14" s="12"/>
      <c r="C14" s="12"/>
      <c r="D14" s="12"/>
      <c r="E14" s="14"/>
      <c r="F14" s="10">
        <f>Linc-Lrif</f>
        <v>3.0102999566398125</v>
      </c>
      <c r="G14" s="9" t="s">
        <v>2</v>
      </c>
      <c r="H14" s="3" t="s">
        <v>9</v>
      </c>
      <c r="N14" s="7"/>
    </row>
    <row r="15" spans="1:16" ht="15.75" x14ac:dyDescent="0.2">
      <c r="A15" s="3"/>
      <c r="N15" s="7"/>
    </row>
    <row r="16" spans="1:16" ht="18.75" x14ac:dyDescent="0.2">
      <c r="A16" s="5" t="s">
        <v>11</v>
      </c>
      <c r="N16" s="7"/>
    </row>
    <row r="17" spans="1:14" ht="30" customHeight="1" x14ac:dyDescent="0.2">
      <c r="A17" s="15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7"/>
    </row>
    <row r="18" spans="1:14" x14ac:dyDescent="0.2">
      <c r="A18" s="15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"/>
    </row>
    <row r="19" spans="1:14" x14ac:dyDescent="0.2">
      <c r="A19" s="15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7"/>
    </row>
    <row r="20" spans="1:14" ht="16.5" thickBot="1" x14ac:dyDescent="0.25">
      <c r="A20" s="3" t="s">
        <v>24</v>
      </c>
      <c r="B20" s="7">
        <f>(6+F)*(4+E)*(2+D/2)</f>
        <v>242</v>
      </c>
      <c r="C20" s="7" t="s">
        <v>25</v>
      </c>
      <c r="E20" s="7" t="s">
        <v>26</v>
      </c>
      <c r="F20" s="7">
        <f>(0.3+F/50)*((6+F)*(4+E)*2+(6+F)*(2+D/2)*2+(4+E)*(2+D/2)*2)</f>
        <v>132</v>
      </c>
      <c r="G20" s="7" t="s">
        <v>27</v>
      </c>
      <c r="I20" s="7" t="s">
        <v>29</v>
      </c>
      <c r="J20" s="7">
        <f>100+D</f>
        <v>100</v>
      </c>
      <c r="K20" s="7" t="s">
        <v>2</v>
      </c>
      <c r="N20" s="7"/>
    </row>
    <row r="21" spans="1:14" ht="25.5" customHeight="1" thickBot="1" x14ac:dyDescent="0.25">
      <c r="A21" s="13" t="s">
        <v>28</v>
      </c>
      <c r="B21" s="12"/>
      <c r="C21" s="12"/>
      <c r="D21" s="12"/>
      <c r="E21" s="14"/>
      <c r="F21" s="10">
        <f>Lw-11-20*LOG10((3+E/2))</f>
        <v>72.741732867142886</v>
      </c>
      <c r="G21" s="9" t="s">
        <v>10</v>
      </c>
      <c r="H21" s="3" t="s">
        <v>9</v>
      </c>
      <c r="N21" s="7"/>
    </row>
    <row r="22" spans="1:14" ht="27.75" customHeight="1" thickBot="1" x14ac:dyDescent="0.25">
      <c r="A22" s="13" t="s">
        <v>30</v>
      </c>
      <c r="B22" s="12"/>
      <c r="C22" s="12"/>
      <c r="D22" s="12"/>
      <c r="E22" s="12"/>
      <c r="F22" s="10">
        <f>Lw+10*LOG10(4/AA)</f>
        <v>84.814860601221127</v>
      </c>
      <c r="G22" s="9" t="s">
        <v>10</v>
      </c>
      <c r="H22" s="3" t="s">
        <v>9</v>
      </c>
      <c r="N22" s="7"/>
    </row>
    <row r="23" spans="1:14" ht="32.25" thickBot="1" x14ac:dyDescent="0.25">
      <c r="A23" s="13" t="s">
        <v>31</v>
      </c>
      <c r="B23" s="12"/>
      <c r="C23" s="12"/>
      <c r="D23" s="12"/>
      <c r="E23" s="12"/>
      <c r="F23" s="10">
        <f>10*LOG10(10^(F21/10)+10^(F22/10))</f>
        <v>85.076278359744592</v>
      </c>
      <c r="G23" s="9" t="s">
        <v>10</v>
      </c>
      <c r="H23" s="3" t="s">
        <v>9</v>
      </c>
      <c r="I23" s="3"/>
      <c r="N23" s="7"/>
    </row>
    <row r="24" spans="1:14" ht="18.75" x14ac:dyDescent="0.2">
      <c r="A24" s="4"/>
      <c r="N24" s="7"/>
    </row>
    <row r="25" spans="1:14" ht="18.75" x14ac:dyDescent="0.2">
      <c r="A25" s="5" t="s">
        <v>15</v>
      </c>
    </row>
    <row r="26" spans="1:14" ht="51.75" customHeight="1" x14ac:dyDescent="0.2">
      <c r="A26" s="15" t="s">
        <v>18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4" ht="15.75" x14ac:dyDescent="0.2">
      <c r="A27" s="3" t="s">
        <v>32</v>
      </c>
      <c r="B27" s="7">
        <f>120+F*20</f>
        <v>220</v>
      </c>
      <c r="C27" s="7" t="s">
        <v>33</v>
      </c>
      <c r="E27" s="7" t="s">
        <v>34</v>
      </c>
      <c r="F27" s="7">
        <f>1+E/10</f>
        <v>1.7</v>
      </c>
      <c r="G27" s="7" t="s">
        <v>35</v>
      </c>
    </row>
    <row r="28" spans="1:14" ht="15.75" x14ac:dyDescent="0.2">
      <c r="A28" s="3" t="s">
        <v>36</v>
      </c>
      <c r="B28" s="7">
        <f>80+F</f>
        <v>85</v>
      </c>
      <c r="C28" s="7" t="s">
        <v>2</v>
      </c>
      <c r="E28" s="7" t="s">
        <v>37</v>
      </c>
      <c r="F28" s="7">
        <f>2*delta*freq/340</f>
        <v>2.2000000000000002</v>
      </c>
    </row>
    <row r="29" spans="1:14" ht="13.5" thickBot="1" x14ac:dyDescent="0.25">
      <c r="A29" s="15" t="s">
        <v>38</v>
      </c>
      <c r="B29" s="16"/>
      <c r="C29" s="16"/>
      <c r="D29" s="16"/>
      <c r="E29" s="16"/>
      <c r="F29" s="7">
        <f>10*LOG10(3+20*N)</f>
        <v>16.720978579357176</v>
      </c>
      <c r="G29" s="7" t="s">
        <v>10</v>
      </c>
    </row>
    <row r="30" spans="1:14" ht="32.25" thickBot="1" x14ac:dyDescent="0.25">
      <c r="A30" s="11" t="s">
        <v>39</v>
      </c>
      <c r="B30" s="12"/>
      <c r="C30" s="12"/>
      <c r="D30" s="12"/>
      <c r="E30" s="12"/>
      <c r="F30" s="10">
        <f>SPL_1-DL</f>
        <v>68.27902142064282</v>
      </c>
      <c r="G30" s="9" t="s">
        <v>10</v>
      </c>
      <c r="H30" s="3" t="s">
        <v>9</v>
      </c>
      <c r="I30" s="3"/>
    </row>
    <row r="31" spans="1:14" ht="15.75" x14ac:dyDescent="0.2">
      <c r="A31" s="3"/>
    </row>
  </sheetData>
  <mergeCells count="14">
    <mergeCell ref="A8:M8"/>
    <mergeCell ref="A11:E11"/>
    <mergeCell ref="A12:E12"/>
    <mergeCell ref="A13:D13"/>
    <mergeCell ref="A17:M17"/>
    <mergeCell ref="A30:E30"/>
    <mergeCell ref="A21:E21"/>
    <mergeCell ref="A14:E14"/>
    <mergeCell ref="A22:E22"/>
    <mergeCell ref="A23:E23"/>
    <mergeCell ref="A26:M26"/>
    <mergeCell ref="A29:E29"/>
    <mergeCell ref="A18:M18"/>
    <mergeCell ref="A19: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Applied Acoustics</vt:lpstr>
      <vt:lpstr>A</vt:lpstr>
      <vt:lpstr>AA</vt:lpstr>
      <vt:lpstr>Alfa</vt:lpstr>
      <vt:lpstr>B</vt:lpstr>
      <vt:lpstr>CC</vt:lpstr>
      <vt:lpstr>D</vt:lpstr>
      <vt:lpstr>delta</vt:lpstr>
      <vt:lpstr>DL</vt:lpstr>
      <vt:lpstr>E</vt:lpstr>
      <vt:lpstr>F</vt:lpstr>
      <vt:lpstr>freq</vt:lpstr>
      <vt:lpstr>Ld</vt:lpstr>
      <vt:lpstr>Linc</vt:lpstr>
      <vt:lpstr>Lrif</vt:lpstr>
      <vt:lpstr>Lw</vt:lpstr>
      <vt:lpstr>mat</vt:lpstr>
      <vt:lpstr>N</vt:lpstr>
      <vt:lpstr>SPL_1</vt:lpstr>
      <vt:lpstr>V</vt:lpstr>
      <vt:lpstr>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2019-09-20T11:06:13Z</dcterms:modified>
</cp:coreProperties>
</file>